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496" windowHeight="11016" tabRatio="906"/>
  </bookViews>
  <sheets>
    <sheet name="2021年一般收入" sheetId="7" r:id="rId1"/>
    <sheet name="2021年一般支出" sheetId="8" r:id="rId2"/>
    <sheet name="2021年基金收支" sheetId="11" r:id="rId3"/>
    <sheet name="2021年其他收支" sheetId="12" r:id="rId4"/>
    <sheet name="2022年上半年财政收入" sheetId="9" r:id="rId5"/>
    <sheet name="2022年上半年财政支出" sheetId="10" r:id="rId6"/>
  </sheets>
  <definedNames>
    <definedName name="_xlnm._FilterDatabase" hidden="1">#REF!</definedName>
    <definedName name="_ldz2">#REF!</definedName>
    <definedName name="_ldz3">#REF!</definedName>
    <definedName name="_Order1" hidden="1">255</definedName>
    <definedName name="_Order2" hidden="1">255</definedName>
    <definedName name="_srq2">#REF!,#REF!,#REF!,#REF!</definedName>
    <definedName name="a" localSheetId="4">#REF!</definedName>
    <definedName name="a" localSheetId="5">#REF!</definedName>
    <definedName name="a">#REF!</definedName>
    <definedName name="aa">#REF!</definedName>
    <definedName name="aaaagfdsafsd">#N/A</definedName>
    <definedName name="ABC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 localSheetId="4">#REF!</definedName>
    <definedName name="bbbb" localSheetId="5">#REF!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 localSheetId="4">#REF!</definedName>
    <definedName name="data" localSheetId="5">#REF!</definedName>
    <definedName name="data">#REF!</definedName>
    <definedName name="database2" localSheetId="4">#REF!</definedName>
    <definedName name="database2" localSheetId="5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sdz1">#REF!</definedName>
    <definedName name="gsdz2">#REF!</definedName>
    <definedName name="gsdz3">#REF!</definedName>
    <definedName name="h">#REF!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 localSheetId="4">#REF!</definedName>
    <definedName name="hhhh" localSheetId="5">#REF!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" localSheetId="4">#REF!,#REF!,#REF!,#REF!,#REF!</definedName>
    <definedName name="jd" localSheetId="5">#REF!,#REF!,#REF!,#REF!,#REF!</definedName>
    <definedName name="jd">#REF!,#REF!,#REF!,#REF!,#REF!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dz">#REF!</definedName>
    <definedName name="lkghjk">#N/A</definedName>
    <definedName name="lkjhh">#N/A</definedName>
    <definedName name="luil">#N/A</definedName>
    <definedName name="mmmm" localSheetId="4">#REF!</definedName>
    <definedName name="mmmm" localSheetId="5">#REF!</definedName>
    <definedName name="mmmm">#REF!</definedName>
    <definedName name="_xlnm.Print_Area" localSheetId="3">'2021年其他收支'!$A$1:$G$20</definedName>
    <definedName name="_xlnm.Print_Area" localSheetId="4">'2022年上半年财政收入'!$A$1:$I$36</definedName>
    <definedName name="_xlnm.Print_Area" localSheetId="5">'2022年上半年财政支出'!$A$1:$G$41</definedName>
    <definedName name="_xlnm.Print_Area">#N/A</definedName>
    <definedName name="Print_Area_MI">#REF!</definedName>
    <definedName name="_xlnm.Print_Titles" localSheetId="2">'2021年基金收支'!$1:$5</definedName>
    <definedName name="_xlnm.Print_Titles" localSheetId="3">'2021年其他收支'!$1:$5</definedName>
    <definedName name="_xlnm.Print_Titles" localSheetId="0">'2021年一般收入'!$1:$5</definedName>
    <definedName name="_xlnm.Print_Titles" localSheetId="1">'2021年一般支出'!$1:$5</definedName>
    <definedName name="_xlnm.Print_Titles" localSheetId="4">'2022年上半年财政收入'!$2:$5</definedName>
    <definedName name="_xlnm.Print_Titles">#N/A</definedName>
    <definedName name="Pub_t_Divisio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rq">#REF!,#REF!,#REF!</definedName>
    <definedName name="ssfafag">#N/A</definedName>
    <definedName name="try">#N/A</definedName>
    <definedName name="uyi">#N/A</definedName>
    <definedName name="yf">#REF!</definedName>
    <definedName name="阿" localSheetId="4">#REF!</definedName>
    <definedName name="阿" localSheetId="5">#REF!</definedName>
    <definedName name="阿">#REF!</definedName>
    <definedName name="财政供养">#REF!</definedName>
    <definedName name="处室">#REF!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#N/A</definedName>
    <definedName name="类型">#REF!</definedName>
    <definedName name="培训考核">#REF!</definedName>
    <definedName name="培训类别">#REF!</definedName>
    <definedName name="培训形式">#REF!</definedName>
    <definedName name="棋盘山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乡镇海">#REF!</definedName>
    <definedName name="전">#REF!</definedName>
    <definedName name="주택사업본부">#REF!</definedName>
    <definedName name="철구사업본부">#REF!</definedName>
  </definedNames>
  <calcPr calcId="145621"/>
</workbook>
</file>

<file path=xl/calcChain.xml><?xml version="1.0" encoding="utf-8"?>
<calcChain xmlns="http://schemas.openxmlformats.org/spreadsheetml/2006/main">
  <c r="F8" i="11" l="1"/>
  <c r="F7" i="11"/>
  <c r="C6" i="8"/>
  <c r="G41" i="10" l="1"/>
  <c r="F41" i="10"/>
  <c r="E41" i="10"/>
  <c r="G40" i="10"/>
  <c r="F40" i="10"/>
  <c r="E40" i="10"/>
  <c r="G39" i="10"/>
  <c r="E39" i="10" s="1"/>
  <c r="F39" i="10"/>
  <c r="G38" i="10"/>
  <c r="E38" i="10" s="1"/>
  <c r="G37" i="10"/>
  <c r="E37" i="10" s="1"/>
  <c r="F37" i="10"/>
  <c r="G36" i="10"/>
  <c r="E36" i="10" s="1"/>
  <c r="F36" i="10"/>
  <c r="G35" i="10"/>
  <c r="E35" i="10" s="1"/>
  <c r="F35" i="10"/>
  <c r="G34" i="10"/>
  <c r="F34" i="10"/>
  <c r="E34" i="10"/>
  <c r="G33" i="10"/>
  <c r="E33" i="10"/>
  <c r="G32" i="10"/>
  <c r="E32" i="10" s="1"/>
  <c r="F32" i="10"/>
  <c r="D31" i="10"/>
  <c r="G31" i="10" s="1"/>
  <c r="C31" i="10"/>
  <c r="B31" i="10"/>
  <c r="F31" i="10" s="1"/>
  <c r="G30" i="10"/>
  <c r="F30" i="10"/>
  <c r="E30" i="10"/>
  <c r="G29" i="10"/>
  <c r="E29" i="10" s="1"/>
  <c r="F29" i="10"/>
  <c r="G28" i="10"/>
  <c r="F28" i="10"/>
  <c r="E28" i="10"/>
  <c r="G27" i="10"/>
  <c r="F27" i="10"/>
  <c r="E27" i="10"/>
  <c r="G26" i="10"/>
  <c r="F26" i="10"/>
  <c r="E26" i="10"/>
  <c r="G25" i="10"/>
  <c r="F25" i="10"/>
  <c r="E25" i="10"/>
  <c r="G24" i="10"/>
  <c r="E24" i="10" s="1"/>
  <c r="F24" i="10"/>
  <c r="G23" i="10"/>
  <c r="F23" i="10"/>
  <c r="E23" i="10"/>
  <c r="G22" i="10"/>
  <c r="F22" i="10"/>
  <c r="E22" i="10"/>
  <c r="G21" i="10"/>
  <c r="E21" i="10" s="1"/>
  <c r="F21" i="10"/>
  <c r="G20" i="10"/>
  <c r="E20" i="10" s="1"/>
  <c r="F20" i="10"/>
  <c r="G19" i="10"/>
  <c r="F19" i="10"/>
  <c r="E19" i="10"/>
  <c r="G18" i="10"/>
  <c r="F18" i="10"/>
  <c r="E18" i="10"/>
  <c r="G17" i="10"/>
  <c r="E17" i="10" s="1"/>
  <c r="F17" i="10"/>
  <c r="G16" i="10"/>
  <c r="E16" i="10" s="1"/>
  <c r="F16" i="10"/>
  <c r="G15" i="10"/>
  <c r="F15" i="10"/>
  <c r="E15" i="10"/>
  <c r="G14" i="10"/>
  <c r="F14" i="10"/>
  <c r="E14" i="10"/>
  <c r="G13" i="10"/>
  <c r="E13" i="10" s="1"/>
  <c r="F13" i="10"/>
  <c r="G12" i="10"/>
  <c r="E12" i="10" s="1"/>
  <c r="F12" i="10"/>
  <c r="G11" i="10"/>
  <c r="F11" i="10"/>
  <c r="E11" i="10"/>
  <c r="G10" i="10"/>
  <c r="F10" i="10"/>
  <c r="E10" i="10"/>
  <c r="G9" i="10"/>
  <c r="E9" i="10" s="1"/>
  <c r="F9" i="10"/>
  <c r="G8" i="10"/>
  <c r="E8" i="10" s="1"/>
  <c r="F8" i="10"/>
  <c r="D7" i="10"/>
  <c r="C7" i="10"/>
  <c r="G7" i="10" s="1"/>
  <c r="E7" i="10" s="1"/>
  <c r="B7" i="10"/>
  <c r="F7" i="10" s="1"/>
  <c r="D6" i="10"/>
  <c r="C6" i="10"/>
  <c r="G6" i="10" s="1"/>
  <c r="B6" i="10"/>
  <c r="F6" i="10" s="1"/>
  <c r="AB73" i="9"/>
  <c r="Z73" i="9"/>
  <c r="AA73" i="9" s="1"/>
  <c r="Y73" i="9"/>
  <c r="AB72" i="9"/>
  <c r="Z72" i="9"/>
  <c r="AA72" i="9" s="1"/>
  <c r="Y72" i="9"/>
  <c r="AB71" i="9"/>
  <c r="Z71" i="9"/>
  <c r="AA71" i="9" s="1"/>
  <c r="Y71" i="9"/>
  <c r="AB70" i="9"/>
  <c r="Z70" i="9"/>
  <c r="AA70" i="9" s="1"/>
  <c r="Y70" i="9"/>
  <c r="AB69" i="9"/>
  <c r="Z69" i="9"/>
  <c r="AA69" i="9" s="1"/>
  <c r="Y69" i="9"/>
  <c r="AB68" i="9"/>
  <c r="Z68" i="9"/>
  <c r="AA68" i="9" s="1"/>
  <c r="Y68" i="9"/>
  <c r="AB67" i="9"/>
  <c r="Z67" i="9"/>
  <c r="AA67" i="9" s="1"/>
  <c r="Y67" i="9"/>
  <c r="AB66" i="9"/>
  <c r="Z66" i="9"/>
  <c r="AA66" i="9" s="1"/>
  <c r="Y66" i="9"/>
  <c r="Z65" i="9"/>
  <c r="AA65" i="9" s="1"/>
  <c r="Y65" i="9"/>
  <c r="X65" i="9"/>
  <c r="AB65" i="9" s="1"/>
  <c r="W65" i="9"/>
  <c r="V65" i="9"/>
  <c r="AB64" i="9"/>
  <c r="Z64" i="9"/>
  <c r="AA64" i="9" s="1"/>
  <c r="Y64" i="9"/>
  <c r="AB63" i="9"/>
  <c r="Z63" i="9"/>
  <c r="AA63" i="9" s="1"/>
  <c r="Y63" i="9"/>
  <c r="AB62" i="9"/>
  <c r="Z62" i="9"/>
  <c r="AA62" i="9" s="1"/>
  <c r="Y62" i="9"/>
  <c r="AB61" i="9"/>
  <c r="Z61" i="9"/>
  <c r="AA61" i="9" s="1"/>
  <c r="Y61" i="9"/>
  <c r="AB60" i="9"/>
  <c r="Z60" i="9"/>
  <c r="AA60" i="9" s="1"/>
  <c r="Y60" i="9"/>
  <c r="X59" i="9"/>
  <c r="Z59" i="9" s="1"/>
  <c r="AA59" i="9" s="1"/>
  <c r="W59" i="9"/>
  <c r="V59" i="9"/>
  <c r="W58" i="9"/>
  <c r="V58" i="9"/>
  <c r="G44" i="9"/>
  <c r="O43" i="9"/>
  <c r="U43" i="9" s="1"/>
  <c r="G43" i="9"/>
  <c r="G42" i="9"/>
  <c r="I36" i="9"/>
  <c r="E36" i="9" s="1"/>
  <c r="F36" i="9"/>
  <c r="I35" i="9"/>
  <c r="F35" i="9"/>
  <c r="E35" i="9"/>
  <c r="I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K30" i="9"/>
  <c r="J30" i="9"/>
  <c r="H30" i="9"/>
  <c r="G30" i="9"/>
  <c r="D30" i="9"/>
  <c r="C30" i="9"/>
  <c r="I30" i="9" s="1"/>
  <c r="B30" i="9"/>
  <c r="F30" i="9" s="1"/>
  <c r="I29" i="9"/>
  <c r="H29" i="9"/>
  <c r="G29" i="9"/>
  <c r="E29" i="9"/>
  <c r="I28" i="9"/>
  <c r="H28" i="9"/>
  <c r="G28" i="9"/>
  <c r="F28" i="9"/>
  <c r="E28" i="9"/>
  <c r="I27" i="9"/>
  <c r="H27" i="9"/>
  <c r="G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K23" i="9"/>
  <c r="J23" i="9"/>
  <c r="H23" i="9"/>
  <c r="G23" i="9"/>
  <c r="D23" i="9"/>
  <c r="F23" i="9" s="1"/>
  <c r="C23" i="9"/>
  <c r="B23" i="9"/>
  <c r="L22" i="9"/>
  <c r="I22" i="9"/>
  <c r="H22" i="9"/>
  <c r="G22" i="9"/>
  <c r="E22" i="9"/>
  <c r="L21" i="9"/>
  <c r="I21" i="9"/>
  <c r="F21" i="9"/>
  <c r="E21" i="9"/>
  <c r="L20" i="9"/>
  <c r="I20" i="9"/>
  <c r="H20" i="9"/>
  <c r="G20" i="9"/>
  <c r="F20" i="9"/>
  <c r="E20" i="9"/>
  <c r="P19" i="9"/>
  <c r="L19" i="9"/>
  <c r="I19" i="9"/>
  <c r="H19" i="9"/>
  <c r="G19" i="9"/>
  <c r="F19" i="9"/>
  <c r="E19" i="9"/>
  <c r="L18" i="9"/>
  <c r="I18" i="9"/>
  <c r="H18" i="9"/>
  <c r="G18" i="9"/>
  <c r="F18" i="9"/>
  <c r="E18" i="9"/>
  <c r="L17" i="9"/>
  <c r="I17" i="9"/>
  <c r="H17" i="9"/>
  <c r="G17" i="9"/>
  <c r="F17" i="9"/>
  <c r="E17" i="9"/>
  <c r="L16" i="9"/>
  <c r="I16" i="9"/>
  <c r="H16" i="9"/>
  <c r="G16" i="9"/>
  <c r="F16" i="9"/>
  <c r="E16" i="9"/>
  <c r="L15" i="9"/>
  <c r="I15" i="9"/>
  <c r="H15" i="9"/>
  <c r="G15" i="9"/>
  <c r="F15" i="9"/>
  <c r="E15" i="9"/>
  <c r="L14" i="9"/>
  <c r="I14" i="9"/>
  <c r="H14" i="9"/>
  <c r="G14" i="9"/>
  <c r="F14" i="9"/>
  <c r="E14" i="9"/>
  <c r="L13" i="9"/>
  <c r="I13" i="9"/>
  <c r="H13" i="9"/>
  <c r="G13" i="9"/>
  <c r="F13" i="9"/>
  <c r="E13" i="9"/>
  <c r="L12" i="9"/>
  <c r="I12" i="9"/>
  <c r="H12" i="9"/>
  <c r="G12" i="9"/>
  <c r="F12" i="9"/>
  <c r="E12" i="9"/>
  <c r="O11" i="9"/>
  <c r="P11" i="9" s="1"/>
  <c r="N11" i="9"/>
  <c r="M11" i="9"/>
  <c r="L11" i="9"/>
  <c r="I11" i="9"/>
  <c r="H11" i="9"/>
  <c r="G11" i="9"/>
  <c r="F11" i="9"/>
  <c r="E11" i="9"/>
  <c r="N10" i="9"/>
  <c r="O10" i="9" s="1"/>
  <c r="P10" i="9" s="1"/>
  <c r="M10" i="9"/>
  <c r="L10" i="9"/>
  <c r="I10" i="9"/>
  <c r="H10" i="9"/>
  <c r="G10" i="9"/>
  <c r="F10" i="9"/>
  <c r="E10" i="9"/>
  <c r="L9" i="9"/>
  <c r="I9" i="9"/>
  <c r="H9" i="9"/>
  <c r="G9" i="9"/>
  <c r="F9" i="9"/>
  <c r="E9" i="9"/>
  <c r="K8" i="9"/>
  <c r="J8" i="9"/>
  <c r="I8" i="9"/>
  <c r="H8" i="9"/>
  <c r="G8" i="9"/>
  <c r="E8" i="9"/>
  <c r="D8" i="9"/>
  <c r="F8" i="9" s="1"/>
  <c r="C8" i="9"/>
  <c r="B8" i="9"/>
  <c r="K7" i="9"/>
  <c r="K6" i="9" s="1"/>
  <c r="J7" i="9"/>
  <c r="J6" i="9" s="1"/>
  <c r="H7" i="9"/>
  <c r="G7" i="9"/>
  <c r="C7" i="9"/>
  <c r="B7" i="9"/>
  <c r="B6" i="9" s="1"/>
  <c r="H6" i="9"/>
  <c r="G6" i="9"/>
  <c r="F20" i="12"/>
  <c r="G19" i="12"/>
  <c r="F19" i="12"/>
  <c r="E19" i="12"/>
  <c r="D18" i="12"/>
  <c r="E18" i="12" s="1"/>
  <c r="C18" i="12"/>
  <c r="B18" i="12"/>
  <c r="F18" i="12" s="1"/>
  <c r="G18" i="12" s="1"/>
  <c r="F17" i="12"/>
  <c r="F16" i="12"/>
  <c r="G16" i="12" s="1"/>
  <c r="E16" i="12"/>
  <c r="D15" i="12"/>
  <c r="F15" i="12" s="1"/>
  <c r="G15" i="12" s="1"/>
  <c r="C15" i="12"/>
  <c r="B15" i="12"/>
  <c r="F14" i="12"/>
  <c r="G14" i="12" s="1"/>
  <c r="E14" i="12"/>
  <c r="F13" i="12"/>
  <c r="F12" i="12"/>
  <c r="G12" i="12" s="1"/>
  <c r="D11" i="12"/>
  <c r="F11" i="12" s="1"/>
  <c r="G11" i="12" s="1"/>
  <c r="C11" i="12"/>
  <c r="B11" i="12"/>
  <c r="F10" i="12"/>
  <c r="G9" i="12"/>
  <c r="F9" i="12"/>
  <c r="E9" i="12"/>
  <c r="F8" i="12"/>
  <c r="G8" i="12" s="1"/>
  <c r="F7" i="12"/>
  <c r="G7" i="12" s="1"/>
  <c r="E7" i="12"/>
  <c r="D6" i="12"/>
  <c r="F6" i="12" s="1"/>
  <c r="G6" i="12" s="1"/>
  <c r="C6" i="12"/>
  <c r="B6" i="12"/>
  <c r="F38" i="11"/>
  <c r="G38" i="11" s="1"/>
  <c r="F37" i="11"/>
  <c r="G37" i="11" s="1"/>
  <c r="E37" i="11"/>
  <c r="F36" i="11"/>
  <c r="G36" i="11" s="1"/>
  <c r="E36" i="11"/>
  <c r="F35" i="11"/>
  <c r="G35" i="11" s="1"/>
  <c r="E35" i="11"/>
  <c r="F34" i="11"/>
  <c r="F33" i="11"/>
  <c r="G33" i="11" s="1"/>
  <c r="F32" i="11"/>
  <c r="F31" i="11"/>
  <c r="F30" i="11"/>
  <c r="G30" i="11" s="1"/>
  <c r="E30" i="11"/>
  <c r="F29" i="11"/>
  <c r="G29" i="11" s="1"/>
  <c r="F28" i="11"/>
  <c r="G28" i="11" s="1"/>
  <c r="E28" i="11"/>
  <c r="F27" i="11"/>
  <c r="G27" i="11" s="1"/>
  <c r="E27" i="11"/>
  <c r="F26" i="11"/>
  <c r="G26" i="11" s="1"/>
  <c r="E26" i="11"/>
  <c r="F25" i="11"/>
  <c r="G25" i="11" s="1"/>
  <c r="E25" i="11"/>
  <c r="F24" i="11"/>
  <c r="F23" i="11"/>
  <c r="F22" i="11"/>
  <c r="F21" i="11"/>
  <c r="G21" i="11" s="1"/>
  <c r="E21" i="11"/>
  <c r="F20" i="11"/>
  <c r="F19" i="11"/>
  <c r="G19" i="11" s="1"/>
  <c r="E19" i="11"/>
  <c r="F18" i="11"/>
  <c r="G18" i="11" s="1"/>
  <c r="F17" i="11"/>
  <c r="G17" i="11" s="1"/>
  <c r="E17" i="11"/>
  <c r="F16" i="11"/>
  <c r="G16" i="11" s="1"/>
  <c r="G15" i="11"/>
  <c r="F14" i="11"/>
  <c r="F13" i="11"/>
  <c r="I12" i="11"/>
  <c r="H12" i="11"/>
  <c r="D12" i="11"/>
  <c r="C12" i="11"/>
  <c r="B12" i="11"/>
  <c r="F11" i="11"/>
  <c r="F10" i="11"/>
  <c r="H8" i="11"/>
  <c r="H6" i="11" s="1"/>
  <c r="G8" i="11"/>
  <c r="E7" i="11"/>
  <c r="G7" i="11"/>
  <c r="E8" i="11"/>
  <c r="I6" i="11"/>
  <c r="D6" i="11"/>
  <c r="C6" i="11"/>
  <c r="B6" i="11"/>
  <c r="G29" i="8"/>
  <c r="H29" i="8" s="1"/>
  <c r="F29" i="8"/>
  <c r="H28" i="8"/>
  <c r="G28" i="8"/>
  <c r="F28" i="8"/>
  <c r="G27" i="8"/>
  <c r="H27" i="8" s="1"/>
  <c r="G26" i="8"/>
  <c r="F26" i="8"/>
  <c r="G25" i="8"/>
  <c r="H25" i="8" s="1"/>
  <c r="F25" i="8"/>
  <c r="G24" i="8"/>
  <c r="H24" i="8" s="1"/>
  <c r="F24" i="8"/>
  <c r="G23" i="8"/>
  <c r="H23" i="8" s="1"/>
  <c r="F23" i="8"/>
  <c r="H22" i="8"/>
  <c r="G22" i="8"/>
  <c r="F22" i="8"/>
  <c r="G21" i="8"/>
  <c r="H21" i="8" s="1"/>
  <c r="F21" i="8"/>
  <c r="G20" i="8"/>
  <c r="H20" i="8" s="1"/>
  <c r="F20" i="8"/>
  <c r="G19" i="8"/>
  <c r="H19" i="8" s="1"/>
  <c r="F19" i="8"/>
  <c r="H18" i="8"/>
  <c r="G18" i="8"/>
  <c r="F18" i="8"/>
  <c r="G17" i="8"/>
  <c r="H17" i="8" s="1"/>
  <c r="F17" i="8"/>
  <c r="G16" i="8"/>
  <c r="H16" i="8" s="1"/>
  <c r="F16" i="8"/>
  <c r="G15" i="8"/>
  <c r="H15" i="8" s="1"/>
  <c r="F15" i="8"/>
  <c r="H14" i="8"/>
  <c r="G14" i="8"/>
  <c r="F14" i="8"/>
  <c r="G13" i="8"/>
  <c r="H13" i="8" s="1"/>
  <c r="F13" i="8"/>
  <c r="G12" i="8"/>
  <c r="H12" i="8" s="1"/>
  <c r="F12" i="8"/>
  <c r="G11" i="8"/>
  <c r="H11" i="8" s="1"/>
  <c r="F11" i="8"/>
  <c r="H10" i="8"/>
  <c r="G10" i="8"/>
  <c r="F10" i="8"/>
  <c r="G9" i="8"/>
  <c r="H9" i="8" s="1"/>
  <c r="F9" i="8"/>
  <c r="G8" i="8"/>
  <c r="H8" i="8" s="1"/>
  <c r="F8" i="8"/>
  <c r="G7" i="8"/>
  <c r="H7" i="8" s="1"/>
  <c r="F7" i="8"/>
  <c r="J6" i="8"/>
  <c r="I6" i="8"/>
  <c r="E6" i="8"/>
  <c r="D6" i="8"/>
  <c r="F6" i="8" s="1"/>
  <c r="B6" i="8"/>
  <c r="G6" i="8" s="1"/>
  <c r="H6" i="8" s="1"/>
  <c r="F29" i="7"/>
  <c r="E29" i="7"/>
  <c r="F28" i="7"/>
  <c r="F27" i="7"/>
  <c r="G27" i="7" s="1"/>
  <c r="E27" i="7"/>
  <c r="F26" i="7"/>
  <c r="F25" i="7"/>
  <c r="G25" i="7" s="1"/>
  <c r="E25" i="7"/>
  <c r="F24" i="7"/>
  <c r="G24" i="7" s="1"/>
  <c r="E24" i="7"/>
  <c r="F23" i="7"/>
  <c r="G23" i="7" s="1"/>
  <c r="E23" i="7"/>
  <c r="D22" i="7"/>
  <c r="F22" i="7" s="1"/>
  <c r="G22" i="7" s="1"/>
  <c r="C22" i="7"/>
  <c r="B22" i="7"/>
  <c r="F21" i="7"/>
  <c r="G21" i="7" s="1"/>
  <c r="F20" i="7"/>
  <c r="E20" i="7"/>
  <c r="F19" i="7"/>
  <c r="G19" i="7" s="1"/>
  <c r="E19" i="7"/>
  <c r="F18" i="7"/>
  <c r="G18" i="7" s="1"/>
  <c r="E18" i="7"/>
  <c r="G17" i="7"/>
  <c r="F17" i="7"/>
  <c r="E17" i="7"/>
  <c r="F16" i="7"/>
  <c r="G16" i="7" s="1"/>
  <c r="E16" i="7"/>
  <c r="F15" i="7"/>
  <c r="G15" i="7" s="1"/>
  <c r="E15" i="7"/>
  <c r="F14" i="7"/>
  <c r="G14" i="7" s="1"/>
  <c r="E14" i="7"/>
  <c r="G13" i="7"/>
  <c r="F13" i="7"/>
  <c r="E13" i="7"/>
  <c r="F12" i="7"/>
  <c r="G12" i="7" s="1"/>
  <c r="E12" i="7"/>
  <c r="F11" i="7"/>
  <c r="G11" i="7" s="1"/>
  <c r="E11" i="7"/>
  <c r="F10" i="7"/>
  <c r="G10" i="7" s="1"/>
  <c r="E10" i="7"/>
  <c r="G9" i="7"/>
  <c r="F9" i="7"/>
  <c r="E9" i="7"/>
  <c r="F8" i="7"/>
  <c r="G8" i="7" s="1"/>
  <c r="E8" i="7"/>
  <c r="I7" i="7"/>
  <c r="I6" i="7" s="1"/>
  <c r="H7" i="7"/>
  <c r="D7" i="7"/>
  <c r="F7" i="7" s="1"/>
  <c r="G7" i="7" s="1"/>
  <c r="C7" i="7"/>
  <c r="C6" i="7" s="1"/>
  <c r="B7" i="7"/>
  <c r="H6" i="7"/>
  <c r="B6" i="7"/>
  <c r="F6" i="11" l="1"/>
  <c r="G6" i="11" s="1"/>
  <c r="E6" i="11"/>
  <c r="F12" i="11"/>
  <c r="G12" i="11" s="1"/>
  <c r="E31" i="10"/>
  <c r="E30" i="9"/>
  <c r="N43" i="9"/>
  <c r="E6" i="10"/>
  <c r="E12" i="11"/>
  <c r="E11" i="12"/>
  <c r="E15" i="12"/>
  <c r="AB59" i="9"/>
  <c r="E22" i="7"/>
  <c r="E6" i="12"/>
  <c r="D7" i="9"/>
  <c r="I23" i="9"/>
  <c r="E23" i="9" s="1"/>
  <c r="R43" i="9"/>
  <c r="Y59" i="9"/>
  <c r="D6" i="7"/>
  <c r="E7" i="7"/>
  <c r="C6" i="9"/>
  <c r="X58" i="9"/>
  <c r="F6" i="7" l="1"/>
  <c r="G6" i="7" s="1"/>
  <c r="E6" i="7"/>
  <c r="I7" i="9"/>
  <c r="E7" i="9" s="1"/>
  <c r="F7" i="9"/>
  <c r="D6" i="9"/>
  <c r="Z58" i="9"/>
  <c r="AA58" i="9" s="1"/>
  <c r="Y58" i="9"/>
  <c r="L8" i="9"/>
  <c r="F6" i="9" l="1"/>
  <c r="I6" i="9"/>
  <c r="E6" i="9" s="1"/>
</calcChain>
</file>

<file path=xl/sharedStrings.xml><?xml version="1.0" encoding="utf-8"?>
<sst xmlns="http://schemas.openxmlformats.org/spreadsheetml/2006/main" count="302" uniqueCount="214">
  <si>
    <t>附表1</t>
  </si>
  <si>
    <t>浑南区2021年一般公共预算收入决算情况表（含自贸区）</t>
  </si>
  <si>
    <t>单位：万元</t>
  </si>
  <si>
    <t>预算科目</t>
  </si>
  <si>
    <t>2020年
决算</t>
  </si>
  <si>
    <r>
      <rPr>
        <sz val="11"/>
        <rFont val="宋体"/>
        <family val="3"/>
        <charset val="134"/>
      </rPr>
      <t>20</t>
    </r>
    <r>
      <rPr>
        <sz val="11"/>
        <rFont val="宋体"/>
        <family val="3"/>
        <charset val="134"/>
      </rPr>
      <t>21年
预算</t>
    </r>
  </si>
  <si>
    <t>2021年
决算</t>
  </si>
  <si>
    <t>完成
预算的%</t>
  </si>
  <si>
    <t>2021年比2020年</t>
  </si>
  <si>
    <t>增减额</t>
  </si>
  <si>
    <t>增减%</t>
  </si>
  <si>
    <t>浑14</t>
  </si>
  <si>
    <t>棋14</t>
  </si>
  <si>
    <t>一般公共预算收入</t>
  </si>
  <si>
    <t>（一）税收收入</t>
  </si>
  <si>
    <t xml:space="preserve">  增值税</t>
  </si>
  <si>
    <t xml:space="preserve">  企业所得税</t>
  </si>
  <si>
    <t xml:space="preserve">  个人所得税</t>
  </si>
  <si>
    <t xml:space="preserve">  资源税</t>
  </si>
  <si>
    <t xml:space="preserve">  城市维护建设税</t>
  </si>
  <si>
    <t xml:space="preserve">  房产税</t>
  </si>
  <si>
    <t xml:space="preserve">  印花税</t>
  </si>
  <si>
    <t xml:space="preserve">  城镇土地使用税</t>
  </si>
  <si>
    <t xml:space="preserve">  土地增值税</t>
  </si>
  <si>
    <t xml:space="preserve">  车船税</t>
  </si>
  <si>
    <t xml:space="preserve">  耕地占用税</t>
  </si>
  <si>
    <t xml:space="preserve">  契税</t>
  </si>
  <si>
    <t>　环境保护税</t>
  </si>
  <si>
    <t xml:space="preserve">  其他收入</t>
  </si>
  <si>
    <t>（二）非税收入</t>
  </si>
  <si>
    <t xml:space="preserve">  专项收入</t>
  </si>
  <si>
    <t xml:space="preserve">  行政事业性收费收入</t>
  </si>
  <si>
    <t xml:space="preserve">  罚没收入</t>
  </si>
  <si>
    <t xml:space="preserve">  国有资本经营收入</t>
  </si>
  <si>
    <t xml:space="preserve">  国有资源(资产)有偿使用收入</t>
  </si>
  <si>
    <t>　政府性住房基金收入</t>
  </si>
  <si>
    <t xml:space="preserve">  捐赠收入</t>
  </si>
  <si>
    <t>附表2</t>
  </si>
  <si>
    <t>浑南区2021年一般公共预算支出决算情况表</t>
  </si>
  <si>
    <t>浑13</t>
  </si>
  <si>
    <t>棋13</t>
  </si>
  <si>
    <t>一般公共预算支出</t>
  </si>
  <si>
    <t xml:space="preserve">   一般公共服务</t>
  </si>
  <si>
    <t xml:space="preserve">   国防</t>
  </si>
  <si>
    <t xml:space="preserve">   公共安全</t>
  </si>
  <si>
    <t xml:space="preserve">   教育</t>
  </si>
  <si>
    <t xml:space="preserve">   科学技术</t>
  </si>
  <si>
    <t xml:space="preserve">   文化旅游体育与传媒</t>
  </si>
  <si>
    <t xml:space="preserve">   社会保障和就业</t>
  </si>
  <si>
    <t xml:space="preserve">   卫生健康</t>
  </si>
  <si>
    <t xml:space="preserve">   节能环保</t>
  </si>
  <si>
    <t xml:space="preserve">   城乡社区</t>
  </si>
  <si>
    <t xml:space="preserve">   农林水事</t>
  </si>
  <si>
    <t xml:space="preserve">   交通运输</t>
  </si>
  <si>
    <t xml:space="preserve">   资源勘探电力信息等</t>
  </si>
  <si>
    <t xml:space="preserve">   商业服务业等</t>
  </si>
  <si>
    <t xml:space="preserve">   金融</t>
  </si>
  <si>
    <t xml:space="preserve">   自然资源海洋气象</t>
  </si>
  <si>
    <t xml:space="preserve">   住房保障</t>
  </si>
  <si>
    <t xml:space="preserve">   粮油物资储备</t>
  </si>
  <si>
    <t xml:space="preserve">   灾害防治及应急管理</t>
  </si>
  <si>
    <t xml:space="preserve">   预备费</t>
  </si>
  <si>
    <t xml:space="preserve">   其他</t>
  </si>
  <si>
    <t xml:space="preserve">   债务付息</t>
  </si>
  <si>
    <t>　 债务发行费用</t>
  </si>
  <si>
    <t>附表3</t>
  </si>
  <si>
    <t>浑南区2021年政府性基金收支决算情况表</t>
  </si>
  <si>
    <t>政府性基金收入</t>
  </si>
  <si>
    <t xml:space="preserve">  城市基础设施配套费收入</t>
  </si>
  <si>
    <t xml:space="preserve">  国有土地使用权出让收入</t>
  </si>
  <si>
    <t>　农业土地开发资金收入</t>
  </si>
  <si>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国有土地收益基金收入</t>
    </r>
  </si>
  <si>
    <t xml:space="preserve">  新型墙体材料专项基金收入</t>
  </si>
  <si>
    <t>政府性基金支出</t>
  </si>
  <si>
    <t xml:space="preserve">  彩票公益金</t>
  </si>
  <si>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国家重大水利工程建设基金支出</t>
    </r>
  </si>
  <si>
    <t xml:space="preserve">   文化事业建设费支出</t>
  </si>
  <si>
    <t>残疾人就业保障金支出</t>
  </si>
  <si>
    <t xml:space="preserve">  城市基础设施配套费支出</t>
  </si>
  <si>
    <t>政府住房基金支出</t>
  </si>
  <si>
    <t xml:space="preserve">  国有土地使用权出让金支出</t>
  </si>
  <si>
    <t>　污水处理费</t>
  </si>
  <si>
    <t>城市公用事业附加支出</t>
  </si>
  <si>
    <t xml:space="preserve">  国有土地收益基金支出</t>
  </si>
  <si>
    <t xml:space="preserve">  农业土地开发资金支出</t>
  </si>
  <si>
    <t xml:space="preserve">  新增建设用地土地有偿使用费支出</t>
  </si>
  <si>
    <t>育林基金支出</t>
  </si>
  <si>
    <t xml:space="preserve">   森林植被恢复费支出</t>
  </si>
  <si>
    <t>中央水利建设基金支出</t>
  </si>
  <si>
    <t xml:space="preserve">   地方水利建设基金支出</t>
  </si>
  <si>
    <t xml:space="preserve">  大中型水库移民后期扶持基金支出</t>
  </si>
  <si>
    <t>大中型水库库区基金支出</t>
  </si>
  <si>
    <t xml:space="preserve">  小型水库移民扶助基金支出</t>
  </si>
  <si>
    <t xml:space="preserve">  散装水泥专项资金支出</t>
  </si>
  <si>
    <t xml:space="preserve">  新型墙体材料专项基金支出</t>
  </si>
  <si>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抗疫特别国债支出</t>
    </r>
  </si>
  <si>
    <t xml:space="preserve">   车辆通行费支出</t>
  </si>
  <si>
    <t>　债务付息支出</t>
  </si>
  <si>
    <t>　债务发行费用支出</t>
  </si>
  <si>
    <t xml:space="preserve">  其他政府性基金支出</t>
  </si>
  <si>
    <t>附表4</t>
  </si>
  <si>
    <t>浑南区2021年国有资本经营预算、社会保险基金收支决算情况表</t>
  </si>
  <si>
    <t>国有资本经营预算收入</t>
  </si>
  <si>
    <t xml:space="preserve">  产权转让收入</t>
  </si>
  <si>
    <t xml:space="preserve">  股利、股息收入</t>
  </si>
  <si>
    <t>　利润收入</t>
  </si>
  <si>
    <t xml:space="preserve">  其他国有资本经营预算收入</t>
  </si>
  <si>
    <t>国有资本经营预算支出</t>
  </si>
  <si>
    <t xml:space="preserve">  解决历史遗留问题及改革成本支出</t>
  </si>
  <si>
    <t xml:space="preserve">  国有企业资本金注入</t>
  </si>
  <si>
    <t xml:space="preserve">  其他国有资本经营预算支出</t>
  </si>
  <si>
    <t>社会保险基金收入</t>
  </si>
  <si>
    <t xml:space="preserve">  城乡居民基本养老保险基金收入</t>
  </si>
  <si>
    <t xml:space="preserve">  居民基本医疗保险基金收入</t>
  </si>
  <si>
    <t>社会保险基金支出</t>
  </si>
  <si>
    <t xml:space="preserve">   城乡居民基本养老保险基金支出</t>
  </si>
  <si>
    <t xml:space="preserve">   居民基本医疗保险基金支出</t>
  </si>
  <si>
    <t>附表5</t>
  </si>
  <si>
    <t>年度预算</t>
  </si>
  <si>
    <t>上半年收入</t>
  </si>
  <si>
    <t>当月比较</t>
  </si>
  <si>
    <t>累计比较</t>
  </si>
  <si>
    <t>上月累计数</t>
  </si>
  <si>
    <t>同期</t>
  </si>
  <si>
    <t>本期</t>
  </si>
  <si>
    <t>增幅%</t>
  </si>
  <si>
    <t>2013年</t>
  </si>
  <si>
    <t>2014年</t>
  </si>
  <si>
    <t>收入总计</t>
  </si>
  <si>
    <t>一、一般公共预算收入合计</t>
  </si>
  <si>
    <t>（一）各项税收</t>
  </si>
  <si>
    <t xml:space="preserve">  行政性收费收入</t>
  </si>
  <si>
    <t xml:space="preserve">  国有资源资产有偿使用收入</t>
  </si>
  <si>
    <t>二、基金收入合计</t>
  </si>
  <si>
    <t xml:space="preserve">  国有土地使用权出让金收入</t>
  </si>
  <si>
    <t xml:space="preserve">  新型墙体材料专项收入</t>
  </si>
  <si>
    <t>　其他收入</t>
  </si>
  <si>
    <t>三、国有资本经营预算收入</t>
  </si>
  <si>
    <t>四、社会保险基金收入</t>
  </si>
  <si>
    <t>2015年1-3月份财政收入结构情况表</t>
  </si>
  <si>
    <t>当月</t>
  </si>
  <si>
    <t>地区</t>
  </si>
  <si>
    <t>财政收入</t>
  </si>
  <si>
    <t>%</t>
  </si>
  <si>
    <t>合计</t>
  </si>
  <si>
    <t>基金收入</t>
  </si>
  <si>
    <t>小计</t>
  </si>
  <si>
    <t>税收收入</t>
  </si>
  <si>
    <t>占比%</t>
  </si>
  <si>
    <t>非税收入</t>
  </si>
  <si>
    <t>完成数</t>
  </si>
  <si>
    <t>浑南区</t>
  </si>
  <si>
    <t>1-3月份各税种收入完成情况表</t>
  </si>
  <si>
    <t>科       目</t>
  </si>
  <si>
    <t>完成预算%</t>
  </si>
  <si>
    <t>税收占比%</t>
  </si>
  <si>
    <t>五大主体税种收入</t>
  </si>
  <si>
    <t xml:space="preserve">  1.增值税</t>
  </si>
  <si>
    <t xml:space="preserve">  2.营业税</t>
  </si>
  <si>
    <t xml:space="preserve">  3.企业所得税</t>
  </si>
  <si>
    <t xml:space="preserve">  4.个人所得税</t>
  </si>
  <si>
    <t xml:space="preserve">  5.房产税</t>
  </si>
  <si>
    <t>其他地方税种收入</t>
  </si>
  <si>
    <t xml:space="preserve">  6.资源税</t>
  </si>
  <si>
    <t xml:space="preserve">  7.城市维护建设税</t>
  </si>
  <si>
    <t xml:space="preserve">  8.印花税</t>
  </si>
  <si>
    <t xml:space="preserve">  9.城镇土地使用税</t>
  </si>
  <si>
    <t xml:space="preserve">  10.土地增值税</t>
  </si>
  <si>
    <t xml:space="preserve">  11.车船税</t>
  </si>
  <si>
    <t xml:space="preserve">  12.耕地占用税</t>
  </si>
  <si>
    <t xml:space="preserve">  13.契税</t>
  </si>
  <si>
    <t>　</t>
  </si>
  <si>
    <t>附表6</t>
  </si>
  <si>
    <t>浑南区2022年上半年财政支出完成情况表</t>
  </si>
  <si>
    <t>上半年支出</t>
  </si>
  <si>
    <r>
      <rPr>
        <sz val="11"/>
        <rFont val="宋体"/>
        <family val="3"/>
        <charset val="134"/>
      </rPr>
      <t>完成
预算的</t>
    </r>
    <r>
      <rPr>
        <sz val="11"/>
        <rFont val="Times New Roman"/>
        <family val="1"/>
      </rPr>
      <t>%</t>
    </r>
  </si>
  <si>
    <t>支出合计</t>
  </si>
  <si>
    <t xml:space="preserve">一、一般公共预算支出 </t>
  </si>
  <si>
    <t xml:space="preserve">  一般公共服务</t>
  </si>
  <si>
    <t xml:space="preserve">  国防</t>
  </si>
  <si>
    <t xml:space="preserve">  公共安全</t>
  </si>
  <si>
    <t xml:space="preserve">  教育</t>
  </si>
  <si>
    <t xml:space="preserve">  科学技术</t>
  </si>
  <si>
    <t xml:space="preserve">  文化旅游体育与传媒</t>
  </si>
  <si>
    <t xml:space="preserve">  社会保障和就业</t>
  </si>
  <si>
    <t xml:space="preserve">  医疗卫生</t>
  </si>
  <si>
    <t xml:space="preserve">  节能环保</t>
  </si>
  <si>
    <t xml:space="preserve">  城乡社区</t>
  </si>
  <si>
    <t xml:space="preserve">  农林水</t>
  </si>
  <si>
    <t xml:space="preserve">  交通运输</t>
  </si>
  <si>
    <t xml:space="preserve">  资源勘探工业信息等</t>
  </si>
  <si>
    <t xml:space="preserve">  商业服务业等</t>
  </si>
  <si>
    <t xml:space="preserve">  金融</t>
  </si>
  <si>
    <t xml:space="preserve">  自然资源海洋气象等</t>
  </si>
  <si>
    <t xml:space="preserve">  住房保障</t>
  </si>
  <si>
    <t xml:space="preserve">  粮油物资管理事务</t>
  </si>
  <si>
    <t>　灾害防治及应急管理</t>
  </si>
  <si>
    <t xml:space="preserve">  预备费</t>
  </si>
  <si>
    <t xml:space="preserve">  其他</t>
  </si>
  <si>
    <t xml:space="preserve">  债务付息支出</t>
  </si>
  <si>
    <t>　债务发行费用</t>
  </si>
  <si>
    <t>二、基金预算支出</t>
  </si>
  <si>
    <t>　国有土地收益基金支出</t>
  </si>
  <si>
    <t>　农业土地开发资金安排的支出</t>
  </si>
  <si>
    <t>　大中型水库移民后期扶持基金支出</t>
  </si>
  <si>
    <t xml:space="preserve">  其他支出</t>
  </si>
  <si>
    <t>三、国有资本经营预算支出</t>
  </si>
  <si>
    <t>四、社会保险基金支出</t>
  </si>
  <si>
    <t>浑南区2022年上半年财政收入完成情况表（含自贸区）</t>
    <phoneticPr fontId="34" type="noConversion"/>
  </si>
  <si>
    <t>2020年决算</t>
    <phoneticPr fontId="34" type="noConversion"/>
  </si>
  <si>
    <t>2021年
预算</t>
  </si>
  <si>
    <t>权责发生</t>
    <phoneticPr fontId="34" type="noConversion"/>
  </si>
  <si>
    <t>收付实现</t>
    <phoneticPr fontId="34" type="noConversion"/>
  </si>
  <si>
    <t>注：按照省财政厅要求，2021年财政支出以收付实现制记账，为保持人大报告文字可参照性和连续性，报告支出增幅是以2021年支出（收付实现制）比2020年支出（权责发生制）计算。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</si>
</sst>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 * #,##0_ ;_ * \-#,##0_ ;_ * &quot;-&quot;_ ;_ @_ "/>
    <numFmt numFmtId="43" formatCode="_ * #,##0.00_ ;_ * \-#,##0.00_ ;_ * &quot;-&quot;??_ ;_ @_ "/>
    <numFmt numFmtId="176" formatCode="#,##0.000_ "/>
    <numFmt numFmtId="177" formatCode="0.0"/>
    <numFmt numFmtId="178" formatCode="0_);[Red]\(0\)"/>
    <numFmt numFmtId="179" formatCode="_-* #,##0\¥_-;\-* #,##0\¥_-;_-* &quot;-&quot;\¥_-;_-@_-"/>
    <numFmt numFmtId="180" formatCode="#,##0.00\¥;[Red]\-#,##0.00\¥"/>
    <numFmt numFmtId="181" formatCode="_-* #,##0&quot;$&quot;_-;\-* #,##0&quot;$&quot;_-;_-* &quot;-&quot;&quot;$&quot;_-;_-@_-"/>
    <numFmt numFmtId="182" formatCode="_-&quot;$&quot;* #,##0_-;\-&quot;$&quot;* #,##0_-;_-&quot;$&quot;* &quot;-&quot;_-;_-@_-"/>
    <numFmt numFmtId="183" formatCode="_-* #,##0.00&quot;$&quot;_-;\-* #,##0.00&quot;$&quot;_-;_-* &quot;-&quot;??&quot;$&quot;_-;_-@_-"/>
    <numFmt numFmtId="184" formatCode="_(&quot;$&quot;* #,##0.00_);_(&quot;$&quot;* \(#,##0.00\);_(&quot;$&quot;* &quot;-&quot;??_);_(@_)"/>
    <numFmt numFmtId="185" formatCode="_(* #,##0.00_);_(* \(#,##0.00\);_(* &quot;-&quot;??_);_(@_)"/>
    <numFmt numFmtId="186" formatCode="#,##0.00\¥;\-#,##0.00\¥"/>
    <numFmt numFmtId="187" formatCode="0.00_ "/>
    <numFmt numFmtId="188" formatCode="_-* #,##0.00_$_-;\-* #,##0.00_$_-;_-* &quot;-&quot;??_$_-;_-@_-"/>
    <numFmt numFmtId="189" formatCode="_-* #,##0_$_-;\-* #,##0_$_-;_-* &quot;-&quot;_$_-;_-@_-"/>
    <numFmt numFmtId="190" formatCode="0;_탿"/>
    <numFmt numFmtId="191" formatCode="0_ "/>
    <numFmt numFmtId="192" formatCode="#,##0_ "/>
    <numFmt numFmtId="193" formatCode="0.0_ "/>
    <numFmt numFmtId="194" formatCode="#,##0.0_ "/>
    <numFmt numFmtId="195" formatCode="_ * #,##0_ ;_ * \-#,##0_ ;_ * &quot;-&quot;??_ ;_ @_ "/>
  </numFmts>
  <fonts count="49">
    <font>
      <sz val="12"/>
      <name val="宋体"/>
      <charset val="134"/>
    </font>
    <font>
      <sz val="11"/>
      <name val="黑体"/>
      <family val="3"/>
      <charset val="134"/>
    </font>
    <font>
      <sz val="11"/>
      <name val="宋体"/>
      <family val="3"/>
      <charset val="134"/>
    </font>
    <font>
      <sz val="20"/>
      <name val="黑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20"/>
      <name val="隶书_GB2312"/>
      <charset val="134"/>
    </font>
    <font>
      <sz val="10"/>
      <name val="仿宋_GB2312"/>
      <family val="3"/>
      <charset val="134"/>
    </font>
    <font>
      <sz val="18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17"/>
      <name val="楷体_GB2312"/>
      <family val="3"/>
      <charset val="134"/>
    </font>
    <font>
      <sz val="11"/>
      <color indexed="17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Times New Roman"/>
      <family val="1"/>
    </font>
    <font>
      <sz val="12"/>
      <color indexed="20"/>
      <name val="宋体"/>
      <family val="3"/>
      <charset val="134"/>
    </font>
    <font>
      <sz val="12"/>
      <color indexed="9"/>
      <name val="宋体"/>
      <family val="3"/>
      <charset val="134"/>
    </font>
    <font>
      <sz val="10"/>
      <name val="Arial"/>
      <family val="2"/>
    </font>
    <font>
      <u/>
      <sz val="12"/>
      <color indexed="36"/>
      <name val="宋体"/>
      <family val="3"/>
      <charset val="134"/>
    </font>
    <font>
      <sz val="11"/>
      <color indexed="20"/>
      <name val="Tahoma"/>
      <family val="2"/>
    </font>
    <font>
      <sz val="11"/>
      <color indexed="8"/>
      <name val="宋体"/>
      <family val="3"/>
      <charset val="134"/>
    </font>
    <font>
      <b/>
      <sz val="12"/>
      <name val="Arial"/>
      <family val="2"/>
    </font>
    <font>
      <b/>
      <sz val="12"/>
      <color indexed="8"/>
      <name val="宋体"/>
      <family val="3"/>
      <charset val="134"/>
    </font>
    <font>
      <b/>
      <sz val="10"/>
      <name val="MS Sans Serif"/>
      <family val="1"/>
    </font>
    <font>
      <sz val="8"/>
      <name val="Times New Roman"/>
      <family val="1"/>
    </font>
    <font>
      <sz val="12"/>
      <name val="官帕眉"/>
      <charset val="134"/>
    </font>
    <font>
      <sz val="12"/>
      <name val="Arial"/>
      <family val="2"/>
    </font>
    <font>
      <sz val="12"/>
      <color indexed="20"/>
      <name val="楷体_GB2312"/>
      <family val="3"/>
      <charset val="134"/>
    </font>
    <font>
      <sz val="9"/>
      <name val="宋体"/>
      <family val="3"/>
      <charset val="134"/>
    </font>
    <font>
      <sz val="11"/>
      <name val="ＭＳ Ｐゴシック"/>
      <charset val="134"/>
    </font>
    <font>
      <sz val="11"/>
      <color indexed="17"/>
      <name val="Tahoma"/>
      <family val="2"/>
    </font>
    <font>
      <sz val="10.5"/>
      <color indexed="17"/>
      <name val="宋体"/>
      <family val="3"/>
      <charset val="134"/>
    </font>
    <font>
      <sz val="10"/>
      <name val="Times New Roman"/>
      <family val="1"/>
    </font>
    <font>
      <u/>
      <sz val="12"/>
      <color indexed="12"/>
      <name val="宋体"/>
      <family val="3"/>
      <charset val="134"/>
    </font>
    <font>
      <sz val="8"/>
      <name val="Arial"/>
      <family val="2"/>
    </font>
    <font>
      <b/>
      <sz val="18"/>
      <name val="Arial"/>
      <family val="2"/>
    </font>
    <font>
      <sz val="7"/>
      <name val="Small Fonts"/>
      <charset val="134"/>
    </font>
    <font>
      <sz val="12"/>
      <name val="Helv"/>
      <family val="2"/>
    </font>
    <font>
      <b/>
      <i/>
      <sz val="16"/>
      <name val="Helv"/>
      <family val="2"/>
    </font>
    <font>
      <sz val="12"/>
      <name val="Courier"/>
      <family val="3"/>
    </font>
    <font>
      <sz val="12"/>
      <name val="바탕체"/>
      <charset val="134"/>
    </font>
    <font>
      <sz val="11"/>
      <name val="Times New Roman"/>
      <family val="1"/>
    </font>
    <font>
      <sz val="12"/>
      <name val="宋体"/>
      <family val="3"/>
      <charset val="134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30"/>
        <bgColor indexed="30"/>
      </patternFill>
    </fill>
    <fill>
      <patternFill patternType="solid">
        <fgColor indexed="54"/>
        <bgColor indexed="54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899"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8" fillId="0" borderId="0"/>
    <xf numFmtId="0" fontId="15" fillId="4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/>
    <xf numFmtId="0" fontId="15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20" fillId="0" borderId="0"/>
    <xf numFmtId="0" fontId="15" fillId="5" borderId="0" applyNumberFormat="0" applyBorder="0" applyAlignment="0" applyProtection="0">
      <alignment vertical="center"/>
    </xf>
    <xf numFmtId="0" fontId="48" fillId="0" borderId="0"/>
    <xf numFmtId="0" fontId="48" fillId="0" borderId="0"/>
    <xf numFmtId="43" fontId="48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8" fillId="0" borderId="0"/>
    <xf numFmtId="0" fontId="15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8" fillId="0" borderId="0"/>
    <xf numFmtId="0" fontId="13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15" fillId="4" borderId="0" applyNumberFormat="0" applyBorder="0" applyAlignment="0" applyProtection="0">
      <alignment vertical="center"/>
    </xf>
    <xf numFmtId="0" fontId="48" fillId="0" borderId="0"/>
    <xf numFmtId="0" fontId="20" fillId="0" borderId="0"/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8" fillId="0" borderId="0"/>
    <xf numFmtId="0" fontId="26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8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0" borderId="0"/>
    <xf numFmtId="0" fontId="15" fillId="5" borderId="0" applyNumberFormat="0" applyBorder="0" applyAlignment="0" applyProtection="0">
      <alignment vertical="center"/>
    </xf>
    <xf numFmtId="0" fontId="48" fillId="0" borderId="0"/>
    <xf numFmtId="0" fontId="15" fillId="5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/>
    <xf numFmtId="0" fontId="48" fillId="0" borderId="0"/>
    <xf numFmtId="0" fontId="13" fillId="6" borderId="0" applyNumberFormat="0" applyBorder="0" applyAlignment="0" applyProtection="0">
      <alignment vertical="center"/>
    </xf>
    <xf numFmtId="0" fontId="48" fillId="0" borderId="0"/>
    <xf numFmtId="0" fontId="15" fillId="4" borderId="0" applyNumberFormat="0" applyBorder="0" applyAlignment="0" applyProtection="0">
      <alignment vertical="center"/>
    </xf>
    <xf numFmtId="0" fontId="48" fillId="0" borderId="0"/>
    <xf numFmtId="0" fontId="48" fillId="0" borderId="0"/>
    <xf numFmtId="182" fontId="23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0" borderId="0"/>
    <xf numFmtId="0" fontId="13" fillId="3" borderId="0" applyNumberFormat="0" applyBorder="0" applyAlignment="0" applyProtection="0">
      <alignment vertical="center"/>
    </xf>
    <xf numFmtId="0" fontId="20" fillId="0" borderId="0"/>
    <xf numFmtId="0" fontId="15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8" fillId="0" borderId="0"/>
    <xf numFmtId="0" fontId="13" fillId="6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13" fillId="6" borderId="0" applyNumberFormat="0" applyBorder="0" applyAlignment="0" applyProtection="0">
      <alignment vertical="center"/>
    </xf>
    <xf numFmtId="0" fontId="48" fillId="0" borderId="0"/>
    <xf numFmtId="0" fontId="13" fillId="6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16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13" fillId="6" borderId="0" applyNumberFormat="0" applyBorder="0" applyAlignment="0" applyProtection="0">
      <alignment vertical="center"/>
    </xf>
    <xf numFmtId="0" fontId="48" fillId="0" borderId="0"/>
    <xf numFmtId="0" fontId="21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23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8" fillId="0" borderId="0">
      <protection locked="0"/>
    </xf>
    <xf numFmtId="0" fontId="29" fillId="0" borderId="0" applyNumberForma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0" borderId="0"/>
    <xf numFmtId="0" fontId="15" fillId="4" borderId="0" applyNumberFormat="0" applyBorder="0" applyAlignment="0" applyProtection="0">
      <alignment vertical="center"/>
    </xf>
    <xf numFmtId="0" fontId="11" fillId="0" borderId="0" applyNumberFormat="0" applyFill="0" applyBorder="0" applyProtection="0">
      <alignment vertical="center"/>
    </xf>
    <xf numFmtId="0" fontId="27" fillId="0" borderId="4">
      <alignment horizontal="left" vertical="center"/>
    </xf>
    <xf numFmtId="0" fontId="48" fillId="0" borderId="0"/>
    <xf numFmtId="0" fontId="13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13" fillId="6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35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13" fillId="6" borderId="0" applyNumberFormat="0" applyBorder="0" applyAlignment="0" applyProtection="0">
      <alignment vertical="center"/>
    </xf>
    <xf numFmtId="0" fontId="48" fillId="0" borderId="0"/>
    <xf numFmtId="0" fontId="2" fillId="0" borderId="7">
      <alignment horizontal="distributed" vertical="center" wrapText="1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5" fillId="4" borderId="0" applyNumberFormat="0" applyBorder="0" applyAlignment="0" applyProtection="0">
      <alignment vertical="center"/>
    </xf>
    <xf numFmtId="0" fontId="48" fillId="0" borderId="0"/>
    <xf numFmtId="0" fontId="13" fillId="3" borderId="0" applyNumberFormat="0" applyBorder="0" applyAlignment="0" applyProtection="0">
      <alignment vertical="center"/>
    </xf>
    <xf numFmtId="0" fontId="48" fillId="0" borderId="0"/>
    <xf numFmtId="0" fontId="15" fillId="5" borderId="0" applyNumberFormat="0" applyBorder="0" applyAlignment="0" applyProtection="0">
      <alignment vertical="center"/>
    </xf>
    <xf numFmtId="0" fontId="48" fillId="0" borderId="0"/>
    <xf numFmtId="0" fontId="13" fillId="6" borderId="0" applyNumberFormat="0" applyBorder="0" applyAlignment="0" applyProtection="0">
      <alignment vertical="center"/>
    </xf>
    <xf numFmtId="0" fontId="30" fillId="0" borderId="0"/>
    <xf numFmtId="0" fontId="15" fillId="4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8" fillId="0" borderId="0"/>
    <xf numFmtId="0" fontId="13" fillId="6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15" fillId="4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20" fillId="0" borderId="0"/>
    <xf numFmtId="0" fontId="32" fillId="0" borderId="0" applyProtection="0"/>
    <xf numFmtId="0" fontId="48" fillId="0" borderId="0"/>
    <xf numFmtId="0" fontId="18" fillId="8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15" fillId="5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20" fillId="0" borderId="0"/>
    <xf numFmtId="0" fontId="13" fillId="3" borderId="0" applyNumberFormat="0" applyBorder="0" applyAlignment="0" applyProtection="0">
      <alignment vertical="center"/>
    </xf>
    <xf numFmtId="0" fontId="20" fillId="0" borderId="0"/>
    <xf numFmtId="0" fontId="48" fillId="0" borderId="0"/>
    <xf numFmtId="0" fontId="15" fillId="4" borderId="0" applyNumberFormat="0" applyBorder="0" applyAlignment="0" applyProtection="0">
      <alignment vertical="center"/>
    </xf>
    <xf numFmtId="0" fontId="20" fillId="0" borderId="0"/>
    <xf numFmtId="0" fontId="15" fillId="5" borderId="0" applyNumberFormat="0" applyBorder="0" applyAlignment="0" applyProtection="0">
      <alignment vertical="center"/>
    </xf>
    <xf numFmtId="0" fontId="48" fillId="0" borderId="0"/>
    <xf numFmtId="0" fontId="15" fillId="5" borderId="0" applyNumberFormat="0" applyBorder="0" applyAlignment="0" applyProtection="0">
      <alignment vertical="center"/>
    </xf>
    <xf numFmtId="0" fontId="20" fillId="0" borderId="0"/>
    <xf numFmtId="0" fontId="15" fillId="5" borderId="0" applyNumberFormat="0" applyBorder="0" applyAlignment="0" applyProtection="0">
      <alignment vertical="center"/>
    </xf>
    <xf numFmtId="0" fontId="20" fillId="0" borderId="0"/>
    <xf numFmtId="0" fontId="27" fillId="0" borderId="0" applyProtection="0"/>
    <xf numFmtId="0" fontId="20" fillId="0" borderId="0"/>
    <xf numFmtId="0" fontId="20" fillId="0" borderId="0"/>
    <xf numFmtId="0" fontId="22" fillId="12" borderId="0" applyNumberFormat="0" applyBorder="0" applyAlignment="0" applyProtection="0"/>
    <xf numFmtId="0" fontId="48" fillId="0" borderId="0"/>
    <xf numFmtId="0" fontId="13" fillId="3" borderId="0" applyNumberFormat="0" applyBorder="0" applyAlignment="0" applyProtection="0">
      <alignment vertical="center"/>
    </xf>
    <xf numFmtId="0" fontId="48" fillId="0" borderId="0"/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28" fillId="13" borderId="0" applyNumberFormat="0" applyBorder="0" applyAlignment="0" applyProtection="0"/>
    <xf numFmtId="0" fontId="48" fillId="0" borderId="0"/>
    <xf numFmtId="0" fontId="26" fillId="0" borderId="0">
      <alignment vertical="center"/>
    </xf>
    <xf numFmtId="0" fontId="48" fillId="0" borderId="0"/>
    <xf numFmtId="0" fontId="13" fillId="3" borderId="0" applyNumberFormat="0" applyBorder="0" applyAlignment="0" applyProtection="0">
      <alignment vertical="center"/>
    </xf>
    <xf numFmtId="0" fontId="48" fillId="0" borderId="0"/>
    <xf numFmtId="0" fontId="20" fillId="0" borderId="0"/>
    <xf numFmtId="0" fontId="26" fillId="0" borderId="0">
      <alignment vertical="center"/>
    </xf>
    <xf numFmtId="0" fontId="48" fillId="0" borderId="0"/>
    <xf numFmtId="0" fontId="33" fillId="6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22" fillId="16" borderId="0" applyNumberFormat="0" applyBorder="0" applyAlignment="0" applyProtection="0"/>
    <xf numFmtId="0" fontId="48" fillId="0" borderId="0"/>
    <xf numFmtId="0" fontId="15" fillId="4" borderId="0" applyNumberFormat="0" applyBorder="0" applyAlignment="0" applyProtection="0">
      <alignment vertical="center"/>
    </xf>
    <xf numFmtId="0" fontId="48" fillId="0" borderId="0"/>
    <xf numFmtId="0" fontId="13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8" fillId="0" borderId="0"/>
    <xf numFmtId="0" fontId="22" fillId="15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0" borderId="0"/>
    <xf numFmtId="0" fontId="48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13" fillId="3" borderId="0" applyNumberFormat="0" applyBorder="0" applyAlignment="0" applyProtection="0">
      <alignment vertical="center"/>
    </xf>
    <xf numFmtId="0" fontId="23" fillId="0" borderId="0"/>
    <xf numFmtId="0" fontId="48" fillId="0" borderId="0"/>
    <xf numFmtId="0" fontId="20" fillId="0" borderId="0"/>
    <xf numFmtId="0" fontId="20" fillId="0" borderId="0"/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0" borderId="0"/>
    <xf numFmtId="0" fontId="13" fillId="6" borderId="0" applyNumberFormat="0" applyBorder="0" applyAlignment="0" applyProtection="0">
      <alignment vertical="center"/>
    </xf>
    <xf numFmtId="0" fontId="23" fillId="0" borderId="0"/>
    <xf numFmtId="0" fontId="48" fillId="0" borderId="0"/>
    <xf numFmtId="0" fontId="48" fillId="0" borderId="0"/>
    <xf numFmtId="0" fontId="48" fillId="0" borderId="0"/>
    <xf numFmtId="0" fontId="15" fillId="5" borderId="0" applyNumberFormat="0" applyBorder="0" applyAlignment="0" applyProtection="0">
      <alignment vertical="center"/>
    </xf>
    <xf numFmtId="0" fontId="48" fillId="0" borderId="0"/>
    <xf numFmtId="0" fontId="15" fillId="4" borderId="0" applyNumberFormat="0" applyBorder="0" applyAlignment="0" applyProtection="0">
      <alignment vertical="center"/>
    </xf>
    <xf numFmtId="0" fontId="48" fillId="0" borderId="0"/>
    <xf numFmtId="0" fontId="15" fillId="5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8" fillId="0" borderId="0"/>
    <xf numFmtId="0" fontId="15" fillId="4" borderId="0" applyNumberFormat="0" applyBorder="0" applyAlignment="0" applyProtection="0">
      <alignment vertical="center"/>
    </xf>
    <xf numFmtId="0" fontId="48" fillId="0" borderId="0"/>
    <xf numFmtId="0" fontId="13" fillId="3" borderId="0" applyNumberFormat="0" applyBorder="0" applyAlignment="0" applyProtection="0">
      <alignment vertical="center"/>
    </xf>
    <xf numFmtId="0" fontId="48" fillId="0" borderId="0"/>
    <xf numFmtId="0" fontId="15" fillId="4" borderId="0" applyNumberFormat="0" applyBorder="0" applyAlignment="0" applyProtection="0">
      <alignment vertical="center"/>
    </xf>
    <xf numFmtId="0" fontId="48" fillId="0" borderId="0"/>
    <xf numFmtId="0" fontId="13" fillId="6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1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13" fillId="3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3" fillId="6" borderId="0" applyNumberFormat="0" applyBorder="0" applyAlignment="0" applyProtection="0">
      <alignment vertical="center"/>
    </xf>
    <xf numFmtId="0" fontId="48" fillId="0" borderId="0"/>
    <xf numFmtId="0" fontId="13" fillId="6" borderId="0" applyNumberFormat="0" applyBorder="0" applyAlignment="0" applyProtection="0">
      <alignment vertical="center"/>
    </xf>
    <xf numFmtId="0" fontId="20" fillId="0" borderId="0"/>
    <xf numFmtId="0" fontId="48" fillId="0" borderId="0"/>
    <xf numFmtId="0" fontId="48" fillId="0" borderId="0"/>
    <xf numFmtId="0" fontId="21" fillId="3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13" fillId="6" borderId="0" applyNumberFormat="0" applyBorder="0" applyAlignment="0" applyProtection="0">
      <alignment vertical="center"/>
    </xf>
    <xf numFmtId="0" fontId="48" fillId="0" borderId="0"/>
    <xf numFmtId="0" fontId="13" fillId="6" borderId="0" applyNumberFormat="0" applyBorder="0" applyAlignment="0" applyProtection="0">
      <alignment vertical="center"/>
    </xf>
    <xf numFmtId="0" fontId="48" fillId="0" borderId="0"/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15" fillId="5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16" fillId="6" borderId="0" applyNumberFormat="0" applyBorder="0" applyAlignment="0" applyProtection="0">
      <alignment vertical="center"/>
    </xf>
    <xf numFmtId="0" fontId="48" fillId="0" borderId="0"/>
    <xf numFmtId="43" fontId="48" fillId="0" borderId="0" applyFont="0" applyFill="0" applyBorder="0" applyAlignment="0" applyProtection="0"/>
    <xf numFmtId="0" fontId="48" fillId="0" borderId="0"/>
    <xf numFmtId="0" fontId="20" fillId="0" borderId="0"/>
    <xf numFmtId="0" fontId="48" fillId="0" borderId="0"/>
    <xf numFmtId="0" fontId="48" fillId="0" borderId="0"/>
    <xf numFmtId="0" fontId="19" fillId="9" borderId="0" applyNumberFormat="0" applyBorder="0" applyAlignment="0" applyProtection="0"/>
    <xf numFmtId="0" fontId="20" fillId="0" borderId="0"/>
    <xf numFmtId="0" fontId="20" fillId="0" borderId="0"/>
    <xf numFmtId="0" fontId="48" fillId="0" borderId="0"/>
    <xf numFmtId="0" fontId="20" fillId="0" borderId="0"/>
    <xf numFmtId="0" fontId="48" fillId="0" borderId="0"/>
    <xf numFmtId="0" fontId="20" fillId="0" borderId="0"/>
    <xf numFmtId="0" fontId="48" fillId="0" borderId="0"/>
    <xf numFmtId="0" fontId="15" fillId="5" borderId="0" applyNumberFormat="0" applyBorder="0" applyAlignment="0" applyProtection="0">
      <alignment vertical="center"/>
    </xf>
    <xf numFmtId="0" fontId="48" fillId="0" borderId="0"/>
    <xf numFmtId="0" fontId="20" fillId="0" borderId="0"/>
    <xf numFmtId="0" fontId="48" fillId="0" borderId="0"/>
    <xf numFmtId="0" fontId="48" fillId="0" borderId="0"/>
    <xf numFmtId="0" fontId="18" fillId="8" borderId="0" applyNumberFormat="0" applyBorder="0" applyAlignment="0" applyProtection="0"/>
    <xf numFmtId="0" fontId="48" fillId="0" borderId="0"/>
    <xf numFmtId="0" fontId="48" fillId="0" borderId="0"/>
    <xf numFmtId="0" fontId="13" fillId="3" borderId="0" applyNumberFormat="0" applyBorder="0" applyAlignment="0" applyProtection="0">
      <alignment vertical="center"/>
    </xf>
    <xf numFmtId="0" fontId="48" fillId="0" borderId="0"/>
    <xf numFmtId="0" fontId="19" fillId="14" borderId="0" applyNumberFormat="0" applyBorder="0" applyAlignment="0" applyProtection="0"/>
    <xf numFmtId="0" fontId="48" fillId="0" borderId="0"/>
    <xf numFmtId="0" fontId="48" fillId="0" borderId="0"/>
    <xf numFmtId="0" fontId="35" fillId="0" borderId="0" applyFont="0" applyFill="0" applyBorder="0" applyAlignment="0" applyProtection="0"/>
    <xf numFmtId="0" fontId="48" fillId="0" borderId="0"/>
    <xf numFmtId="179" fontId="48" fillId="0" borderId="0"/>
    <xf numFmtId="0" fontId="13" fillId="3" borderId="0" applyNumberFormat="0" applyBorder="0" applyAlignment="0" applyProtection="0">
      <alignment vertical="center"/>
    </xf>
    <xf numFmtId="0" fontId="20" fillId="0" borderId="0"/>
    <xf numFmtId="0" fontId="23" fillId="0" borderId="0"/>
    <xf numFmtId="0" fontId="48" fillId="0" borderId="0"/>
    <xf numFmtId="0" fontId="23" fillId="0" borderId="0"/>
    <xf numFmtId="0" fontId="48" fillId="0" borderId="0"/>
    <xf numFmtId="41" fontId="38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20" fillId="0" borderId="0"/>
    <xf numFmtId="0" fontId="19" fillId="18" borderId="0" applyNumberFormat="0" applyBorder="0" applyAlignment="0" applyProtection="0"/>
    <xf numFmtId="0" fontId="48" fillId="0" borderId="0"/>
    <xf numFmtId="0" fontId="48" fillId="0" borderId="0"/>
    <xf numFmtId="0" fontId="13" fillId="6" borderId="0" applyNumberFormat="0" applyBorder="0" applyAlignment="0" applyProtection="0">
      <alignment vertical="center"/>
    </xf>
    <xf numFmtId="0" fontId="48" fillId="0" borderId="0"/>
    <xf numFmtId="0" fontId="15" fillId="5" borderId="0" applyNumberFormat="0" applyBorder="0" applyAlignment="0" applyProtection="0">
      <alignment vertical="center"/>
    </xf>
    <xf numFmtId="0" fontId="48" fillId="0" borderId="0"/>
    <xf numFmtId="0" fontId="14" fillId="4" borderId="0" applyNumberFormat="0" applyBorder="0" applyAlignment="0" applyProtection="0">
      <alignment vertical="center"/>
    </xf>
    <xf numFmtId="0" fontId="48" fillId="0" borderId="0"/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8" fillId="0" borderId="0"/>
    <xf numFmtId="0" fontId="20" fillId="0" borderId="0"/>
    <xf numFmtId="0" fontId="15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48" fillId="0" borderId="0"/>
    <xf numFmtId="0" fontId="48" fillId="0" borderId="0"/>
    <xf numFmtId="9" fontId="48" fillId="0" borderId="0" applyFont="0" applyFill="0" applyBorder="0" applyAlignment="0" applyProtection="0">
      <alignment vertical="center"/>
    </xf>
    <xf numFmtId="0" fontId="48" fillId="0" borderId="0"/>
    <xf numFmtId="0" fontId="22" fillId="20" borderId="0" applyNumberFormat="0" applyBorder="0" applyAlignment="0" applyProtection="0"/>
    <xf numFmtId="0" fontId="48" fillId="0" borderId="0"/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15" fillId="5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13" fillId="6" borderId="0" applyNumberFormat="0" applyBorder="0" applyAlignment="0" applyProtection="0">
      <alignment vertical="center"/>
    </xf>
    <xf numFmtId="0" fontId="48" fillId="0" borderId="0"/>
    <xf numFmtId="0" fontId="15" fillId="5" borderId="0" applyNumberFormat="0" applyBorder="0" applyAlignment="0" applyProtection="0">
      <alignment vertical="center"/>
    </xf>
    <xf numFmtId="0" fontId="48" fillId="0" borderId="0"/>
    <xf numFmtId="0" fontId="48" fillId="0" borderId="0"/>
    <xf numFmtId="10" fontId="40" fillId="21" borderId="7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15" fillId="4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2" fillId="22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23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15" fillId="4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22" fillId="10" borderId="0" applyNumberFormat="0" applyBorder="0" applyAlignment="0" applyProtection="0"/>
    <xf numFmtId="0" fontId="48" fillId="0" borderId="0"/>
    <xf numFmtId="0" fontId="23" fillId="0" borderId="0"/>
    <xf numFmtId="0" fontId="21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8" fillId="0" borderId="0"/>
    <xf numFmtId="0" fontId="13" fillId="6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184" fontId="23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48" fillId="0" borderId="0"/>
    <xf numFmtId="0" fontId="13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15" fillId="5" borderId="0" applyNumberFormat="0" applyBorder="0" applyAlignment="0" applyProtection="0">
      <alignment vertical="center"/>
    </xf>
    <xf numFmtId="0" fontId="48" fillId="0" borderId="0"/>
    <xf numFmtId="0" fontId="21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8" fillId="0" borderId="0"/>
    <xf numFmtId="0" fontId="13" fillId="3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20" fillId="0" borderId="0"/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15" fillId="4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13" fillId="6" borderId="0" applyNumberFormat="0" applyBorder="0" applyAlignment="0" applyProtection="0">
      <alignment vertical="center"/>
    </xf>
    <xf numFmtId="0" fontId="48" fillId="0" borderId="0"/>
    <xf numFmtId="0" fontId="23" fillId="0" borderId="0"/>
    <xf numFmtId="0" fontId="48" fillId="0" borderId="0"/>
    <xf numFmtId="0" fontId="13" fillId="6" borderId="0" applyNumberFormat="0" applyBorder="0" applyAlignment="0" applyProtection="0">
      <alignment vertical="center"/>
    </xf>
    <xf numFmtId="0" fontId="48" fillId="0" borderId="0"/>
    <xf numFmtId="0" fontId="15" fillId="5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1" fillId="6" borderId="0" applyNumberFormat="0" applyBorder="0" applyAlignment="0" applyProtection="0">
      <alignment vertical="center"/>
    </xf>
    <xf numFmtId="0" fontId="23" fillId="0" borderId="0"/>
    <xf numFmtId="0" fontId="13" fillId="3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8" fillId="0" borderId="0"/>
    <xf numFmtId="0" fontId="15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22" fillId="17" borderId="0" applyNumberFormat="0" applyBorder="0" applyAlignment="0" applyProtection="0"/>
    <xf numFmtId="0" fontId="19" fillId="14" borderId="0" applyNumberFormat="0" applyBorder="0" applyAlignment="0" applyProtection="0"/>
    <xf numFmtId="0" fontId="22" fillId="23" borderId="0" applyNumberFormat="0" applyBorder="0" applyAlignment="0" applyProtection="0"/>
    <xf numFmtId="0" fontId="19" fillId="14" borderId="0" applyNumberFormat="0" applyBorder="0" applyAlignment="0" applyProtection="0"/>
    <xf numFmtId="0" fontId="48" fillId="0" borderId="0">
      <alignment vertical="center"/>
    </xf>
    <xf numFmtId="0" fontId="19" fillId="14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48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19" fillId="14" borderId="0" applyNumberFormat="0" applyBorder="0" applyAlignment="0" applyProtection="0"/>
    <xf numFmtId="0" fontId="21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22" fillId="27" borderId="0" applyNumberFormat="0" applyBorder="0" applyAlignment="0" applyProtection="0"/>
    <xf numFmtId="185" fontId="48" fillId="0" borderId="0" applyFill="0" applyBorder="0" applyAlignment="0"/>
    <xf numFmtId="0" fontId="15" fillId="4" borderId="0" applyNumberFormat="0" applyBorder="0" applyAlignment="0" applyProtection="0">
      <alignment vertical="center"/>
    </xf>
    <xf numFmtId="41" fontId="23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185" fontId="23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48" fillId="0" borderId="0">
      <alignment vertical="center"/>
    </xf>
    <xf numFmtId="186" fontId="48" fillId="0" borderId="0"/>
    <xf numFmtId="180" fontId="48" fillId="0" borderId="0"/>
    <xf numFmtId="2" fontId="32" fillId="0" borderId="0" applyProtection="0"/>
    <xf numFmtId="0" fontId="13" fillId="6" borderId="0" applyNumberFormat="0" applyBorder="0" applyAlignment="0" applyProtection="0">
      <alignment vertical="center"/>
    </xf>
    <xf numFmtId="38" fontId="40" fillId="24" borderId="0" applyNumberFormat="0" applyBorder="0" applyAlignment="0" applyProtection="0"/>
    <xf numFmtId="0" fontId="27" fillId="0" borderId="9" applyNumberFormat="0" applyAlignment="0" applyProtection="0">
      <alignment horizontal="left" vertical="center"/>
    </xf>
    <xf numFmtId="0" fontId="13" fillId="6" borderId="0" applyNumberFormat="0" applyBorder="0" applyAlignment="0" applyProtection="0">
      <alignment vertical="center"/>
    </xf>
    <xf numFmtId="0" fontId="41" fillId="0" borderId="0" applyProtection="0"/>
    <xf numFmtId="0" fontId="13" fillId="3" borderId="0" applyNumberFormat="0" applyBorder="0" applyAlignment="0" applyProtection="0">
      <alignment vertical="center"/>
    </xf>
    <xf numFmtId="37" fontId="42" fillId="0" borderId="0"/>
    <xf numFmtId="0" fontId="43" fillId="0" borderId="0"/>
    <xf numFmtId="0" fontId="44" fillId="0" borderId="0"/>
    <xf numFmtId="0" fontId="15" fillId="4" borderId="0" applyNumberFormat="0" applyBorder="0" applyAlignment="0" applyProtection="0">
      <alignment vertical="center"/>
    </xf>
    <xf numFmtId="10" fontId="23" fillId="0" borderId="0" applyFont="0" applyFill="0" applyBorder="0" applyAlignment="0" applyProtection="0"/>
    <xf numFmtId="1" fontId="23" fillId="0" borderId="0"/>
    <xf numFmtId="0" fontId="1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32" fillId="0" borderId="10" applyProtection="0"/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9" fontId="48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88" fontId="20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8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8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1" fontId="2" fillId="0" borderId="7">
      <alignment vertical="center"/>
      <protection locked="0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8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8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13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34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48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48" fillId="0" borderId="0">
      <alignment vertical="center"/>
    </xf>
    <xf numFmtId="0" fontId="20" fillId="0" borderId="0" applyFont="0" applyFill="0" applyBorder="0" applyAlignment="0" applyProtection="0"/>
    <xf numFmtId="0" fontId="48" fillId="0" borderId="0">
      <alignment vertical="center"/>
    </xf>
    <xf numFmtId="0" fontId="48" fillId="0" borderId="0"/>
    <xf numFmtId="9" fontId="31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38" fontId="35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81" fontId="20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89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1" fillId="0" borderId="0"/>
    <xf numFmtId="0" fontId="28" fillId="19" borderId="0" applyNumberFormat="0" applyBorder="0" applyAlignment="0" applyProtection="0"/>
    <xf numFmtId="0" fontId="45" fillId="0" borderId="0"/>
    <xf numFmtId="177" fontId="2" fillId="0" borderId="7">
      <alignment vertical="center"/>
      <protection locked="0"/>
    </xf>
    <xf numFmtId="0" fontId="20" fillId="0" borderId="0"/>
    <xf numFmtId="40" fontId="35" fillId="0" borderId="0" applyFont="0" applyFill="0" applyBorder="0" applyAlignment="0" applyProtection="0"/>
    <xf numFmtId="0" fontId="46" fillId="0" borderId="0"/>
  </cellStyleXfs>
  <cellXfs count="212">
    <xf numFmtId="0" fontId="0" fillId="0" borderId="0" xfId="0">
      <alignment vertical="center"/>
    </xf>
    <xf numFmtId="0" fontId="0" fillId="0" borderId="0" xfId="25" applyFont="1" applyAlignment="1" applyProtection="1">
      <alignment horizontal="center" vertical="center" wrapText="1"/>
      <protection locked="0"/>
    </xf>
    <xf numFmtId="0" fontId="1" fillId="0" borderId="0" xfId="25" applyFont="1" applyAlignment="1" applyProtection="1">
      <alignment vertical="center" wrapText="1"/>
      <protection locked="0"/>
    </xf>
    <xf numFmtId="0" fontId="2" fillId="0" borderId="0" xfId="25" applyFont="1" applyAlignment="1" applyProtection="1">
      <alignment vertical="center" wrapText="1"/>
      <protection locked="0"/>
    </xf>
    <xf numFmtId="0" fontId="0" fillId="0" borderId="0" xfId="25" applyFont="1" applyAlignment="1" applyProtection="1">
      <alignment vertical="center" wrapText="1"/>
      <protection locked="0"/>
    </xf>
    <xf numFmtId="0" fontId="2" fillId="0" borderId="0" xfId="0" applyFont="1" applyFill="1" applyAlignment="1">
      <alignment vertical="center"/>
    </xf>
    <xf numFmtId="0" fontId="4" fillId="0" borderId="0" xfId="25" applyFont="1" applyAlignment="1" applyProtection="1">
      <alignment vertical="center" wrapText="1"/>
      <protection locked="0"/>
    </xf>
    <xf numFmtId="0" fontId="2" fillId="0" borderId="0" xfId="25" applyFont="1" applyAlignment="1">
      <alignment vertical="center" wrapText="1"/>
    </xf>
    <xf numFmtId="0" fontId="5" fillId="0" borderId="1" xfId="25" applyFont="1" applyBorder="1" applyAlignment="1" applyProtection="1">
      <alignment vertical="center" wrapText="1"/>
      <protection locked="0"/>
    </xf>
    <xf numFmtId="0" fontId="2" fillId="0" borderId="1" xfId="25" applyFont="1" applyFill="1" applyBorder="1" applyAlignment="1">
      <alignment vertical="center" wrapText="1"/>
    </xf>
    <xf numFmtId="0" fontId="2" fillId="0" borderId="2" xfId="25" applyFont="1" applyBorder="1" applyAlignment="1" applyProtection="1">
      <alignment horizontal="center" vertical="center" wrapText="1"/>
      <protection locked="0"/>
    </xf>
    <xf numFmtId="0" fontId="2" fillId="0" borderId="3" xfId="25" applyFont="1" applyBorder="1" applyAlignment="1" applyProtection="1">
      <alignment horizontal="center" vertical="center" wrapText="1"/>
      <protection locked="0"/>
    </xf>
    <xf numFmtId="0" fontId="2" fillId="0" borderId="2" xfId="354" applyFont="1" applyBorder="1" applyAlignment="1">
      <alignment horizontal="center" vertical="center" wrapText="1"/>
    </xf>
    <xf numFmtId="0" fontId="2" fillId="0" borderId="2" xfId="354" applyFont="1" applyFill="1" applyBorder="1" applyAlignment="1">
      <alignment horizontal="center" vertical="center" wrapText="1"/>
    </xf>
    <xf numFmtId="0" fontId="6" fillId="0" borderId="7" xfId="25" applyFont="1" applyBorder="1" applyAlignment="1" applyProtection="1">
      <alignment horizontal="centerContinuous" vertical="center" wrapText="1"/>
      <protection locked="0"/>
    </xf>
    <xf numFmtId="0" fontId="6" fillId="0" borderId="7" xfId="25" applyFont="1" applyBorder="1" applyAlignment="1" applyProtection="1">
      <alignment horizontal="center" vertical="center" wrapText="1"/>
    </xf>
    <xf numFmtId="190" fontId="6" fillId="0" borderId="7" xfId="25" applyNumberFormat="1" applyFont="1" applyBorder="1" applyAlignment="1" applyProtection="1">
      <alignment horizontal="center" vertical="center" wrapText="1"/>
    </xf>
    <xf numFmtId="177" fontId="6" fillId="0" borderId="7" xfId="25" applyNumberFormat="1" applyFont="1" applyBorder="1" applyAlignment="1" applyProtection="1">
      <alignment horizontal="center" vertical="center" wrapText="1"/>
    </xf>
    <xf numFmtId="0" fontId="2" fillId="0" borderId="7" xfId="25" applyFont="1" applyBorder="1" applyAlignment="1" applyProtection="1">
      <alignment vertical="center" wrapText="1"/>
    </xf>
    <xf numFmtId="0" fontId="6" fillId="0" borderId="7" xfId="25" applyFont="1" applyBorder="1" applyAlignment="1" applyProtection="1">
      <alignment horizontal="left" vertical="center" wrapText="1"/>
      <protection locked="0"/>
    </xf>
    <xf numFmtId="0" fontId="6" fillId="0" borderId="7" xfId="25" applyFont="1" applyFill="1" applyBorder="1" applyAlignment="1" applyProtection="1">
      <alignment horizontal="center" vertical="center" wrapText="1"/>
    </xf>
    <xf numFmtId="177" fontId="6" fillId="0" borderId="7" xfId="25" applyNumberFormat="1" applyFont="1" applyFill="1" applyBorder="1" applyAlignment="1" applyProtection="1">
      <alignment horizontal="center" vertical="center" wrapText="1"/>
    </xf>
    <xf numFmtId="0" fontId="2" fillId="0" borderId="7" xfId="25" applyFont="1" applyBorder="1" applyAlignment="1">
      <alignment vertical="center" wrapText="1"/>
    </xf>
    <xf numFmtId="0" fontId="2" fillId="0" borderId="7" xfId="735" applyFont="1" applyFill="1" applyBorder="1" applyAlignment="1">
      <alignment horizontal="center" vertical="center" wrapText="1"/>
    </xf>
    <xf numFmtId="0" fontId="2" fillId="0" borderId="7" xfId="25" applyFont="1" applyFill="1" applyBorder="1" applyAlignment="1" applyProtection="1">
      <alignment horizontal="center" vertical="center" wrapText="1"/>
    </xf>
    <xf numFmtId="177" fontId="2" fillId="0" borderId="7" xfId="25" applyNumberFormat="1" applyFont="1" applyFill="1" applyBorder="1" applyAlignment="1" applyProtection="1">
      <alignment horizontal="center" vertical="center" wrapText="1"/>
    </xf>
    <xf numFmtId="177" fontId="2" fillId="0" borderId="7" xfId="25" applyNumberFormat="1" applyFont="1" applyBorder="1" applyAlignment="1" applyProtection="1">
      <alignment horizontal="center" vertical="center" wrapText="1"/>
    </xf>
    <xf numFmtId="191" fontId="2" fillId="0" borderId="7" xfId="25" applyNumberFormat="1" applyFont="1" applyFill="1" applyBorder="1" applyAlignment="1" applyProtection="1">
      <alignment horizontal="center" vertical="center" wrapText="1"/>
    </xf>
    <xf numFmtId="192" fontId="2" fillId="0" borderId="7" xfId="16" applyNumberFormat="1" applyFont="1" applyFill="1" applyBorder="1" applyAlignment="1" applyProtection="1">
      <alignment vertical="center" wrapText="1"/>
      <protection locked="0"/>
    </xf>
    <xf numFmtId="192" fontId="2" fillId="0" borderId="7" xfId="16" applyNumberFormat="1" applyFont="1" applyBorder="1" applyAlignment="1" applyProtection="1">
      <alignment vertical="center" wrapText="1"/>
      <protection locked="0"/>
    </xf>
    <xf numFmtId="191" fontId="6" fillId="0" borderId="7" xfId="0" applyNumberFormat="1" applyFont="1" applyFill="1" applyBorder="1" applyAlignment="1" applyProtection="1">
      <alignment horizontal="left" vertical="center"/>
    </xf>
    <xf numFmtId="0" fontId="6" fillId="0" borderId="7" xfId="738" applyNumberFormat="1" applyFont="1" applyFill="1" applyBorder="1" applyAlignment="1" applyProtection="1">
      <alignment horizontal="left" vertical="center"/>
    </xf>
    <xf numFmtId="190" fontId="7" fillId="0" borderId="7" xfId="25" applyNumberFormat="1" applyFont="1" applyFill="1" applyBorder="1" applyAlignment="1" applyProtection="1">
      <alignment horizontal="center" vertical="center" wrapText="1"/>
    </xf>
    <xf numFmtId="192" fontId="8" fillId="0" borderId="0" xfId="16" applyNumberFormat="1" applyFont="1" applyBorder="1" applyAlignment="1" applyProtection="1">
      <alignment vertical="center" wrapText="1"/>
      <protection locked="0"/>
    </xf>
    <xf numFmtId="192" fontId="9" fillId="0" borderId="0" xfId="16" applyNumberFormat="1" applyFont="1" applyAlignment="1" applyProtection="1">
      <alignment vertical="center" wrapText="1"/>
      <protection locked="0"/>
    </xf>
    <xf numFmtId="192" fontId="2" fillId="0" borderId="0" xfId="16" applyNumberFormat="1" applyFont="1" applyAlignment="1" applyProtection="1">
      <alignment vertical="center" wrapText="1"/>
      <protection locked="0"/>
    </xf>
    <xf numFmtId="192" fontId="2" fillId="0" borderId="0" xfId="16" applyNumberFormat="1" applyFont="1" applyAlignment="1" applyProtection="1">
      <alignment horizontal="center" vertical="center" wrapText="1"/>
      <protection locked="0"/>
    </xf>
    <xf numFmtId="192" fontId="6" fillId="0" borderId="0" xfId="16" applyNumberFormat="1" applyFont="1" applyFill="1" applyAlignment="1" applyProtection="1">
      <alignment vertical="center" wrapText="1"/>
      <protection locked="0"/>
    </xf>
    <xf numFmtId="192" fontId="2" fillId="0" borderId="0" xfId="16" applyNumberFormat="1" applyFont="1" applyFill="1" applyAlignment="1" applyProtection="1">
      <alignment vertical="center" wrapText="1"/>
      <protection locked="0"/>
    </xf>
    <xf numFmtId="192" fontId="0" fillId="0" borderId="0" xfId="16" applyNumberFormat="1" applyFont="1" applyFill="1" applyAlignment="1" applyProtection="1">
      <alignment vertical="center" wrapText="1"/>
      <protection locked="0"/>
    </xf>
    <xf numFmtId="192" fontId="2" fillId="0" borderId="0" xfId="16" applyNumberFormat="1" applyFont="1" applyFill="1" applyBorder="1" applyAlignment="1" applyProtection="1">
      <alignment vertical="center" wrapText="1"/>
      <protection locked="0"/>
    </xf>
    <xf numFmtId="192" fontId="0" fillId="0" borderId="0" xfId="16" applyNumberFormat="1" applyFont="1" applyAlignment="1" applyProtection="1">
      <alignment vertical="center" wrapText="1"/>
      <protection locked="0"/>
    </xf>
    <xf numFmtId="192" fontId="4" fillId="0" borderId="0" xfId="16" applyNumberFormat="1" applyFont="1" applyBorder="1" applyAlignment="1" applyProtection="1">
      <alignment vertical="center" wrapText="1"/>
      <protection locked="0"/>
    </xf>
    <xf numFmtId="192" fontId="2" fillId="0" borderId="0" xfId="16" applyNumberFormat="1" applyFont="1" applyBorder="1" applyAlignment="1" applyProtection="1">
      <alignment vertical="center" wrapText="1"/>
      <protection locked="0"/>
    </xf>
    <xf numFmtId="192" fontId="9" fillId="0" borderId="0" xfId="16" applyNumberFormat="1" applyFont="1" applyFill="1" applyBorder="1" applyAlignment="1" applyProtection="1">
      <alignment horizontal="centerContinuous" vertical="center" wrapText="1"/>
      <protection locked="0"/>
    </xf>
    <xf numFmtId="192" fontId="9" fillId="0" borderId="1" xfId="16" applyNumberFormat="1" applyFont="1" applyFill="1" applyBorder="1" applyAlignment="1" applyProtection="1">
      <alignment vertical="center" wrapText="1"/>
      <protection locked="0"/>
    </xf>
    <xf numFmtId="192" fontId="5" fillId="0" borderId="1" xfId="16" applyNumberFormat="1" applyFont="1" applyBorder="1" applyAlignment="1" applyProtection="1">
      <alignment horizontal="right" vertical="center" wrapText="1"/>
      <protection locked="0"/>
    </xf>
    <xf numFmtId="192" fontId="9" fillId="0" borderId="0" xfId="16" applyNumberFormat="1" applyFont="1" applyBorder="1" applyAlignment="1" applyProtection="1">
      <alignment horizontal="centerContinuous" vertical="center" wrapText="1"/>
      <protection locked="0"/>
    </xf>
    <xf numFmtId="192" fontId="2" fillId="0" borderId="2" xfId="16" applyNumberFormat="1" applyFont="1" applyFill="1" applyBorder="1" applyAlignment="1" applyProtection="1">
      <alignment horizontal="center" vertical="center" wrapText="1"/>
      <protection locked="0"/>
    </xf>
    <xf numFmtId="192" fontId="2" fillId="0" borderId="3" xfId="16" applyNumberFormat="1" applyFont="1" applyBorder="1" applyAlignment="1" applyProtection="1">
      <alignment horizontal="centerContinuous" vertical="center" wrapText="1"/>
      <protection locked="0"/>
    </xf>
    <xf numFmtId="192" fontId="2" fillId="0" borderId="5" xfId="16" applyNumberFormat="1" applyFont="1" applyBorder="1" applyAlignment="1" applyProtection="1">
      <alignment horizontal="centerContinuous" vertical="center" wrapText="1"/>
      <protection locked="0"/>
    </xf>
    <xf numFmtId="192" fontId="2" fillId="0" borderId="6" xfId="16" applyNumberFormat="1" applyFont="1" applyFill="1" applyBorder="1" applyAlignment="1" applyProtection="1">
      <alignment horizontal="center" vertical="center" wrapText="1"/>
      <protection locked="0"/>
    </xf>
    <xf numFmtId="192" fontId="2" fillId="0" borderId="6" xfId="16" applyNumberFormat="1" applyFont="1" applyBorder="1" applyAlignment="1" applyProtection="1">
      <alignment horizontal="center" vertical="center" wrapText="1"/>
      <protection locked="0"/>
    </xf>
    <xf numFmtId="192" fontId="6" fillId="0" borderId="7" xfId="16" applyNumberFormat="1" applyFont="1" applyFill="1" applyBorder="1" applyAlignment="1" applyProtection="1">
      <alignment horizontal="center" vertical="center" wrapText="1"/>
      <protection locked="0"/>
    </xf>
    <xf numFmtId="191" fontId="6" fillId="0" borderId="7" xfId="16" applyNumberFormat="1" applyFont="1" applyFill="1" applyBorder="1" applyAlignment="1" applyProtection="1">
      <alignment horizontal="center" vertical="center" wrapText="1"/>
      <protection locked="0"/>
    </xf>
    <xf numFmtId="193" fontId="6" fillId="0" borderId="7" xfId="16" applyNumberFormat="1" applyFont="1" applyFill="1" applyBorder="1" applyAlignment="1" applyProtection="1">
      <alignment horizontal="center" vertical="center" wrapText="1"/>
    </xf>
    <xf numFmtId="191" fontId="6" fillId="0" borderId="7" xfId="16" applyNumberFormat="1" applyFont="1" applyFill="1" applyBorder="1" applyAlignment="1" applyProtection="1">
      <alignment vertical="center" wrapText="1"/>
    </xf>
    <xf numFmtId="187" fontId="6" fillId="0" borderId="7" xfId="16" applyNumberFormat="1" applyFont="1" applyFill="1" applyBorder="1" applyAlignment="1" applyProtection="1">
      <alignment vertical="center" wrapText="1"/>
    </xf>
    <xf numFmtId="192" fontId="6" fillId="0" borderId="7" xfId="16" applyNumberFormat="1" applyFont="1" applyFill="1" applyBorder="1" applyAlignment="1" applyProtection="1">
      <alignment horizontal="left" vertical="center" wrapText="1"/>
      <protection locked="0"/>
    </xf>
    <xf numFmtId="191" fontId="6" fillId="2" borderId="7" xfId="16" applyNumberFormat="1" applyFont="1" applyFill="1" applyBorder="1" applyAlignment="1" applyProtection="1">
      <alignment horizontal="center" vertical="center" wrapText="1"/>
      <protection locked="0"/>
    </xf>
    <xf numFmtId="191" fontId="2" fillId="0" borderId="7" xfId="16" applyNumberFormat="1" applyFont="1" applyFill="1" applyBorder="1" applyAlignment="1" applyProtection="1">
      <alignment vertical="center" wrapText="1"/>
    </xf>
    <xf numFmtId="187" fontId="2" fillId="0" borderId="7" xfId="16" applyNumberFormat="1" applyFont="1" applyFill="1" applyBorder="1" applyAlignment="1" applyProtection="1">
      <alignment vertical="center" wrapText="1"/>
    </xf>
    <xf numFmtId="192" fontId="2" fillId="0" borderId="7" xfId="16" applyNumberFormat="1" applyFont="1" applyFill="1" applyBorder="1" applyAlignment="1" applyProtection="1">
      <alignment horizontal="left" vertical="center" wrapText="1"/>
      <protection locked="0"/>
    </xf>
    <xf numFmtId="191" fontId="2" fillId="0" borderId="7" xfId="16" applyNumberFormat="1" applyFont="1" applyFill="1" applyBorder="1" applyAlignment="1" applyProtection="1">
      <alignment horizontal="center" vertical="center" wrapText="1"/>
      <protection locked="0"/>
    </xf>
    <xf numFmtId="193" fontId="2" fillId="0" borderId="7" xfId="16" applyNumberFormat="1" applyFont="1" applyFill="1" applyBorder="1" applyAlignment="1" applyProtection="1">
      <alignment horizontal="center" vertical="center" wrapText="1"/>
    </xf>
    <xf numFmtId="194" fontId="0" fillId="0" borderId="0" xfId="16" applyNumberFormat="1" applyFont="1" applyAlignment="1" applyProtection="1">
      <alignment vertical="center" wrapText="1"/>
      <protection locked="0"/>
    </xf>
    <xf numFmtId="192" fontId="2" fillId="0" borderId="3" xfId="16" applyNumberFormat="1" applyFont="1" applyBorder="1" applyAlignment="1" applyProtection="1">
      <alignment vertical="center" wrapText="1"/>
      <protection locked="0"/>
    </xf>
    <xf numFmtId="192" fontId="2" fillId="0" borderId="5" xfId="16" applyNumberFormat="1" applyFont="1" applyBorder="1" applyAlignment="1" applyProtection="1">
      <alignment vertical="center" wrapText="1"/>
      <protection locked="0"/>
    </xf>
    <xf numFmtId="192" fontId="2" fillId="0" borderId="7" xfId="16" applyNumberFormat="1" applyFont="1" applyBorder="1" applyAlignment="1" applyProtection="1">
      <alignment horizontal="center" vertical="center" wrapText="1"/>
      <protection locked="0"/>
    </xf>
    <xf numFmtId="191" fontId="6" fillId="0" borderId="7" xfId="16" applyNumberFormat="1" applyFont="1" applyFill="1" applyBorder="1" applyAlignment="1" applyProtection="1">
      <alignment vertical="center" wrapText="1"/>
      <protection locked="0"/>
    </xf>
    <xf numFmtId="191" fontId="2" fillId="0" borderId="7" xfId="16" applyNumberFormat="1" applyFont="1" applyFill="1" applyBorder="1" applyAlignment="1" applyProtection="1">
      <alignment vertical="center" wrapText="1"/>
      <protection locked="0"/>
    </xf>
    <xf numFmtId="176" fontId="2" fillId="0" borderId="0" xfId="16" applyNumberFormat="1" applyFont="1" applyFill="1" applyAlignment="1" applyProtection="1">
      <alignment vertical="center" wrapText="1"/>
      <protection locked="0"/>
    </xf>
    <xf numFmtId="194" fontId="2" fillId="0" borderId="0" xfId="16" applyNumberFormat="1" applyFont="1" applyFill="1" applyAlignment="1" applyProtection="1">
      <alignment vertical="center" wrapText="1"/>
      <protection locked="0"/>
    </xf>
    <xf numFmtId="192" fontId="10" fillId="0" borderId="0" xfId="16" applyNumberFormat="1" applyFont="1" applyFill="1" applyAlignment="1" applyProtection="1">
      <alignment vertical="center" wrapText="1"/>
      <protection locked="0"/>
    </xf>
    <xf numFmtId="192" fontId="2" fillId="0" borderId="0" xfId="16" applyNumberFormat="1" applyFont="1" applyFill="1" applyAlignment="1" applyProtection="1">
      <alignment horizontal="center" vertical="center" wrapText="1"/>
      <protection locked="0"/>
    </xf>
    <xf numFmtId="192" fontId="0" fillId="0" borderId="2" xfId="16" applyNumberFormat="1" applyFont="1" applyFill="1" applyBorder="1" applyAlignment="1" applyProtection="1">
      <alignment vertical="center" wrapText="1"/>
      <protection locked="0"/>
    </xf>
    <xf numFmtId="192" fontId="0" fillId="0" borderId="3" xfId="16" applyNumberFormat="1" applyFont="1" applyFill="1" applyBorder="1" applyAlignment="1" applyProtection="1">
      <alignment vertical="center" wrapText="1"/>
      <protection locked="0"/>
    </xf>
    <xf numFmtId="192" fontId="0" fillId="0" borderId="4" xfId="16" applyNumberFormat="1" applyFont="1" applyFill="1" applyBorder="1" applyAlignment="1" applyProtection="1">
      <alignment vertical="center" wrapText="1"/>
      <protection locked="0"/>
    </xf>
    <xf numFmtId="192" fontId="0" fillId="0" borderId="8" xfId="16" applyNumberFormat="1" applyFont="1" applyFill="1" applyBorder="1" applyAlignment="1" applyProtection="1">
      <alignment vertical="center" wrapText="1"/>
      <protection locked="0"/>
    </xf>
    <xf numFmtId="192" fontId="0" fillId="0" borderId="6" xfId="16" applyNumberFormat="1" applyFont="1" applyFill="1" applyBorder="1" applyAlignment="1" applyProtection="1">
      <alignment vertical="center" wrapText="1"/>
      <protection locked="0"/>
    </xf>
    <xf numFmtId="192" fontId="0" fillId="0" borderId="7" xfId="16" applyNumberFormat="1" applyFont="1" applyFill="1" applyBorder="1" applyAlignment="1" applyProtection="1">
      <alignment horizontal="center" vertical="center" wrapText="1"/>
      <protection locked="0"/>
    </xf>
    <xf numFmtId="192" fontId="2" fillId="0" borderId="0" xfId="16" applyNumberFormat="1" applyFont="1" applyFill="1" applyAlignment="1" applyProtection="1">
      <alignment horizontal="right" vertical="center" wrapText="1"/>
      <protection locked="0"/>
    </xf>
    <xf numFmtId="192" fontId="0" fillId="0" borderId="5" xfId="16" applyNumberFormat="1" applyFont="1" applyFill="1" applyBorder="1" applyAlignment="1" applyProtection="1">
      <alignment vertical="center" wrapText="1"/>
      <protection locked="0"/>
    </xf>
    <xf numFmtId="187" fontId="0" fillId="0" borderId="7" xfId="16" applyNumberFormat="1" applyFont="1" applyFill="1" applyBorder="1" applyAlignment="1" applyProtection="1">
      <alignment horizontal="center" vertical="center" wrapText="1"/>
      <protection locked="0"/>
    </xf>
    <xf numFmtId="193" fontId="0" fillId="0" borderId="7" xfId="16" applyNumberFormat="1" applyFont="1" applyFill="1" applyBorder="1" applyAlignment="1" applyProtection="1">
      <alignment horizontal="center" vertical="center" wrapText="1"/>
      <protection locked="0"/>
    </xf>
    <xf numFmtId="192" fontId="4" fillId="0" borderId="0" xfId="16" applyNumberFormat="1" applyFont="1" applyAlignment="1" applyProtection="1">
      <alignment vertical="center" wrapText="1"/>
      <protection locked="0"/>
    </xf>
    <xf numFmtId="192" fontId="11" fillId="0" borderId="2" xfId="16" applyNumberFormat="1" applyFont="1" applyBorder="1" applyAlignment="1" applyProtection="1">
      <alignment vertical="center" wrapText="1"/>
      <protection locked="0"/>
    </xf>
    <xf numFmtId="192" fontId="11" fillId="0" borderId="2" xfId="16" applyNumberFormat="1" applyFont="1" applyFill="1" applyBorder="1" applyAlignment="1" applyProtection="1">
      <alignment vertical="center" wrapText="1"/>
      <protection locked="0"/>
    </xf>
    <xf numFmtId="192" fontId="11" fillId="0" borderId="3" xfId="16" applyNumberFormat="1" applyFont="1" applyBorder="1" applyAlignment="1" applyProtection="1">
      <alignment vertical="center" wrapText="1"/>
      <protection locked="0"/>
    </xf>
    <xf numFmtId="192" fontId="11" fillId="0" borderId="5" xfId="16" applyNumberFormat="1" applyFont="1" applyBorder="1" applyAlignment="1" applyProtection="1">
      <alignment vertical="center" wrapText="1"/>
      <protection locked="0"/>
    </xf>
    <xf numFmtId="192" fontId="11" fillId="0" borderId="6" xfId="16" applyNumberFormat="1" applyFont="1" applyBorder="1" applyAlignment="1" applyProtection="1">
      <alignment vertical="center" wrapText="1"/>
      <protection locked="0"/>
    </xf>
    <xf numFmtId="192" fontId="11" fillId="0" borderId="6" xfId="16" applyNumberFormat="1" applyFont="1" applyFill="1" applyBorder="1" applyAlignment="1" applyProtection="1">
      <alignment vertical="center" wrapText="1"/>
      <protection locked="0"/>
    </xf>
    <xf numFmtId="0" fontId="11" fillId="0" borderId="7" xfId="16" applyNumberFormat="1" applyFont="1" applyBorder="1" applyAlignment="1" applyProtection="1">
      <alignment horizontal="center" vertical="center" wrapText="1"/>
      <protection locked="0"/>
    </xf>
    <xf numFmtId="192" fontId="11" fillId="0" borderId="7" xfId="16" applyNumberFormat="1" applyFont="1" applyBorder="1" applyAlignment="1" applyProtection="1">
      <alignment horizontal="center" vertical="center" wrapText="1"/>
      <protection locked="0"/>
    </xf>
    <xf numFmtId="191" fontId="11" fillId="0" borderId="7" xfId="16" applyNumberFormat="1" applyFont="1" applyFill="1" applyBorder="1" applyAlignment="1" applyProtection="1">
      <alignment horizontal="right" vertical="center" wrapText="1"/>
      <protection locked="0"/>
    </xf>
    <xf numFmtId="192" fontId="0" fillId="0" borderId="7" xfId="16" applyNumberFormat="1" applyFont="1" applyBorder="1" applyAlignment="1" applyProtection="1">
      <alignment horizontal="left" vertical="center" wrapText="1"/>
      <protection locked="0"/>
    </xf>
    <xf numFmtId="191" fontId="0" fillId="0" borderId="7" xfId="16" applyNumberFormat="1" applyFont="1" applyFill="1" applyBorder="1" applyAlignment="1" applyProtection="1">
      <alignment horizontal="right" vertical="center" wrapText="1"/>
      <protection locked="0"/>
    </xf>
    <xf numFmtId="191" fontId="0" fillId="0" borderId="7" xfId="16" applyNumberFormat="1" applyFont="1" applyBorder="1" applyAlignment="1" applyProtection="1">
      <alignment horizontal="right" vertical="center" wrapText="1"/>
      <protection locked="0"/>
    </xf>
    <xf numFmtId="192" fontId="0" fillId="0" borderId="0" xfId="16" applyNumberFormat="1" applyFont="1" applyAlignment="1" applyProtection="1">
      <alignment horizontal="right" vertical="center" wrapText="1"/>
      <protection locked="0"/>
    </xf>
    <xf numFmtId="193" fontId="11" fillId="0" borderId="7" xfId="16" applyNumberFormat="1" applyFont="1" applyBorder="1" applyAlignment="1" applyProtection="1">
      <alignment horizontal="right" vertical="center" wrapText="1"/>
      <protection locked="0"/>
    </xf>
    <xf numFmtId="191" fontId="11" fillId="0" borderId="7" xfId="16" applyNumberFormat="1" applyFont="1" applyBorder="1" applyAlignment="1" applyProtection="1">
      <alignment horizontal="right" vertical="center" wrapText="1"/>
      <protection locked="0"/>
    </xf>
    <xf numFmtId="176" fontId="11" fillId="0" borderId="7" xfId="16" applyNumberFormat="1" applyFont="1" applyBorder="1" applyAlignment="1" applyProtection="1">
      <alignment horizontal="right" vertical="center" wrapText="1"/>
      <protection locked="0"/>
    </xf>
    <xf numFmtId="194" fontId="11" fillId="0" borderId="7" xfId="16" applyNumberFormat="1" applyFont="1" applyBorder="1" applyAlignment="1" applyProtection="1">
      <alignment horizontal="right" vertical="center" wrapText="1"/>
      <protection locked="0"/>
    </xf>
    <xf numFmtId="193" fontId="0" fillId="0" borderId="7" xfId="16" applyNumberFormat="1" applyFont="1" applyBorder="1" applyAlignment="1" applyProtection="1">
      <alignment horizontal="right" vertical="center" wrapText="1"/>
      <protection locked="0"/>
    </xf>
    <xf numFmtId="194" fontId="0" fillId="0" borderId="7" xfId="16" applyNumberFormat="1" applyFont="1" applyBorder="1" applyAlignment="1" applyProtection="1">
      <alignment horizontal="right" vertical="center" wrapText="1"/>
      <protection locked="0"/>
    </xf>
    <xf numFmtId="0" fontId="6" fillId="0" borderId="0" xfId="463" applyFont="1" applyAlignment="1">
      <alignment vertical="center"/>
    </xf>
    <xf numFmtId="0" fontId="2" fillId="0" borderId="0" xfId="463" applyFont="1" applyAlignment="1">
      <alignment vertical="center"/>
    </xf>
    <xf numFmtId="0" fontId="6" fillId="0" borderId="0" xfId="0" applyFont="1" applyFill="1" applyAlignment="1">
      <alignment vertical="center"/>
    </xf>
    <xf numFmtId="193" fontId="2" fillId="0" borderId="0" xfId="0" applyNumberFormat="1" applyFont="1" applyFill="1" applyAlignment="1">
      <alignment vertical="center"/>
    </xf>
    <xf numFmtId="0" fontId="2" fillId="0" borderId="7" xfId="737" applyFont="1" applyBorder="1" applyAlignment="1">
      <alignment horizontal="center" vertical="center" wrapText="1"/>
    </xf>
    <xf numFmtId="193" fontId="2" fillId="0" borderId="7" xfId="737" applyNumberFormat="1" applyFont="1" applyBorder="1" applyAlignment="1">
      <alignment horizontal="center" vertical="center" wrapText="1"/>
    </xf>
    <xf numFmtId="0" fontId="6" fillId="0" borderId="7" xfId="738" applyNumberFormat="1" applyFont="1" applyFill="1" applyBorder="1" applyAlignment="1" applyProtection="1">
      <alignment horizontal="center" vertical="center"/>
    </xf>
    <xf numFmtId="191" fontId="6" fillId="0" borderId="7" xfId="463" applyNumberFormat="1" applyFont="1" applyFill="1" applyBorder="1" applyAlignment="1">
      <alignment horizontal="center" vertical="center" wrapText="1"/>
    </xf>
    <xf numFmtId="191" fontId="6" fillId="0" borderId="7" xfId="463" applyNumberFormat="1" applyFont="1" applyBorder="1" applyAlignment="1">
      <alignment horizontal="center" vertical="center" wrapText="1"/>
    </xf>
    <xf numFmtId="193" fontId="6" fillId="0" borderId="7" xfId="463" applyNumberFormat="1" applyFont="1" applyBorder="1" applyAlignment="1">
      <alignment horizontal="center" vertical="center" wrapText="1"/>
    </xf>
    <xf numFmtId="0" fontId="2" fillId="0" borderId="7" xfId="738" applyNumberFormat="1" applyFont="1" applyFill="1" applyBorder="1" applyAlignment="1" applyProtection="1">
      <alignment horizontal="left" vertical="center"/>
    </xf>
    <xf numFmtId="191" fontId="2" fillId="0" borderId="7" xfId="463" applyNumberFormat="1" applyFont="1" applyBorder="1" applyAlignment="1">
      <alignment horizontal="center" vertical="center" wrapText="1"/>
    </xf>
    <xf numFmtId="0" fontId="2" fillId="0" borderId="7" xfId="463" applyFont="1" applyBorder="1" applyAlignment="1">
      <alignment horizontal="center" vertical="center" wrapText="1"/>
    </xf>
    <xf numFmtId="193" fontId="2" fillId="0" borderId="7" xfId="463" applyNumberFormat="1" applyFont="1" applyBorder="1" applyAlignment="1">
      <alignment horizontal="center" vertical="center" wrapText="1"/>
    </xf>
    <xf numFmtId="191" fontId="6" fillId="0" borderId="7" xfId="0" applyNumberFormat="1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193" fontId="6" fillId="0" borderId="7" xfId="0" applyNumberFormat="1" applyFont="1" applyFill="1" applyBorder="1" applyAlignment="1">
      <alignment horizontal="center" vertical="center" wrapText="1"/>
    </xf>
    <xf numFmtId="191" fontId="2" fillId="0" borderId="7" xfId="0" applyNumberFormat="1" applyFont="1" applyFill="1" applyBorder="1" applyAlignment="1" applyProtection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193" fontId="2" fillId="0" borderId="7" xfId="0" applyNumberFormat="1" applyFont="1" applyFill="1" applyBorder="1" applyAlignment="1">
      <alignment horizontal="center" vertical="center" wrapText="1"/>
    </xf>
    <xf numFmtId="0" fontId="6" fillId="0" borderId="7" xfId="463" applyFont="1" applyFill="1" applyBorder="1" applyAlignment="1">
      <alignment horizontal="center" vertical="center" wrapText="1"/>
    </xf>
    <xf numFmtId="0" fontId="6" fillId="0" borderId="7" xfId="463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91" fontId="2" fillId="0" borderId="7" xfId="463" applyNumberFormat="1" applyFont="1" applyFill="1" applyBorder="1" applyAlignment="1">
      <alignment horizontal="center" vertical="center" wrapText="1"/>
    </xf>
    <xf numFmtId="191" fontId="6" fillId="0" borderId="0" xfId="0" applyNumberFormat="1" applyFont="1" applyFill="1" applyBorder="1" applyAlignment="1">
      <alignment vertical="center" wrapText="1"/>
    </xf>
    <xf numFmtId="191" fontId="2" fillId="0" borderId="0" xfId="0" applyNumberFormat="1" applyFont="1" applyFill="1" applyBorder="1" applyAlignment="1">
      <alignment vertical="center" wrapText="1"/>
    </xf>
    <xf numFmtId="0" fontId="2" fillId="0" borderId="0" xfId="463" applyFont="1">
      <alignment vertical="center"/>
    </xf>
    <xf numFmtId="193" fontId="2" fillId="0" borderId="0" xfId="463" applyNumberFormat="1" applyFont="1" applyAlignment="1">
      <alignment vertical="center"/>
    </xf>
    <xf numFmtId="0" fontId="1" fillId="0" borderId="0" xfId="737" applyFont="1" applyAlignment="1">
      <alignment vertical="center" wrapText="1"/>
    </xf>
    <xf numFmtId="14" fontId="2" fillId="0" borderId="0" xfId="737" applyNumberFormat="1" applyFont="1" applyAlignment="1">
      <alignment horizontal="left" vertical="center"/>
    </xf>
    <xf numFmtId="193" fontId="2" fillId="0" borderId="0" xfId="463" applyNumberFormat="1" applyFont="1">
      <alignment vertical="center"/>
    </xf>
    <xf numFmtId="193" fontId="2" fillId="0" borderId="0" xfId="737" applyNumberFormat="1" applyFont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191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2" borderId="7" xfId="734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195" fontId="2" fillId="0" borderId="7" xfId="16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right" vertical="center"/>
    </xf>
    <xf numFmtId="0" fontId="2" fillId="2" borderId="7" xfId="734" applyFont="1" applyFill="1" applyBorder="1" applyAlignment="1">
      <alignment vertical="center" wrapText="1"/>
    </xf>
    <xf numFmtId="193" fontId="2" fillId="0" borderId="7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1" fontId="2" fillId="0" borderId="0" xfId="48" applyNumberFormat="1" applyFont="1" applyFill="1" applyBorder="1" applyAlignment="1">
      <alignment vertical="center" wrapText="1"/>
    </xf>
    <xf numFmtId="0" fontId="2" fillId="0" borderId="0" xfId="48" applyFont="1" applyFill="1" applyBorder="1" applyAlignment="1">
      <alignment vertical="center" wrapText="1"/>
    </xf>
    <xf numFmtId="0" fontId="2" fillId="0" borderId="0" xfId="463" applyFont="1" applyBorder="1">
      <alignment vertical="center"/>
    </xf>
    <xf numFmtId="191" fontId="6" fillId="0" borderId="0" xfId="463" applyNumberFormat="1" applyFont="1" applyAlignment="1">
      <alignment vertical="center" wrapText="1"/>
    </xf>
    <xf numFmtId="191" fontId="2" fillId="0" borderId="7" xfId="0" applyNumberFormat="1" applyFont="1" applyFill="1" applyBorder="1" applyAlignment="1" applyProtection="1">
      <alignment horizontal="left" vertical="center"/>
    </xf>
    <xf numFmtId="191" fontId="2" fillId="0" borderId="7" xfId="0" applyNumberFormat="1" applyFont="1" applyFill="1" applyBorder="1" applyAlignment="1">
      <alignment horizontal="center" vertical="center" wrapText="1"/>
    </xf>
    <xf numFmtId="0" fontId="2" fillId="0" borderId="7" xfId="734" applyFont="1" applyFill="1" applyBorder="1" applyAlignment="1">
      <alignment horizontal="left" vertical="center" wrapText="1"/>
    </xf>
    <xf numFmtId="0" fontId="2" fillId="0" borderId="0" xfId="463" applyFont="1" applyFill="1" applyAlignment="1">
      <alignment vertical="center"/>
    </xf>
    <xf numFmtId="14" fontId="2" fillId="0" borderId="0" xfId="737" applyNumberFormat="1" applyFont="1" applyFill="1" applyAlignment="1">
      <alignment horizontal="left" vertical="center"/>
    </xf>
    <xf numFmtId="0" fontId="6" fillId="0" borderId="7" xfId="737" applyFont="1" applyBorder="1" applyAlignment="1">
      <alignment horizontal="center" vertical="center"/>
    </xf>
    <xf numFmtId="191" fontId="6" fillId="0" borderId="7" xfId="734" applyNumberFormat="1" applyFont="1" applyFill="1" applyBorder="1" applyAlignment="1">
      <alignment horizontal="center" vertical="center" wrapText="1"/>
    </xf>
    <xf numFmtId="0" fontId="6" fillId="0" borderId="7" xfId="463" applyFont="1" applyBorder="1" applyAlignment="1">
      <alignment horizontal="right" vertical="center"/>
    </xf>
    <xf numFmtId="0" fontId="2" fillId="0" borderId="7" xfId="737" applyFont="1" applyBorder="1" applyAlignment="1">
      <alignment horizontal="left" vertical="center"/>
    </xf>
    <xf numFmtId="191" fontId="2" fillId="0" borderId="7" xfId="734" applyNumberFormat="1" applyFont="1" applyFill="1" applyBorder="1" applyAlignment="1">
      <alignment horizontal="center" vertical="center" wrapText="1"/>
    </xf>
    <xf numFmtId="0" fontId="2" fillId="0" borderId="7" xfId="463" applyFont="1" applyBorder="1" applyAlignment="1">
      <alignment horizontal="right" vertical="center"/>
    </xf>
    <xf numFmtId="1" fontId="2" fillId="0" borderId="7" xfId="737" applyNumberFormat="1" applyFont="1" applyBorder="1" applyAlignment="1">
      <alignment horizontal="left" vertical="center" wrapText="1"/>
    </xf>
    <xf numFmtId="0" fontId="2" fillId="0" borderId="7" xfId="737" applyFont="1" applyBorder="1" applyAlignment="1">
      <alignment horizontal="left" vertical="center" wrapText="1"/>
    </xf>
    <xf numFmtId="0" fontId="2" fillId="0" borderId="7" xfId="737" applyFont="1" applyFill="1" applyBorder="1" applyAlignment="1">
      <alignment horizontal="left" vertical="center" wrapText="1"/>
    </xf>
    <xf numFmtId="1" fontId="2" fillId="0" borderId="7" xfId="737" applyNumberFormat="1" applyFont="1" applyFill="1" applyBorder="1" applyAlignment="1">
      <alignment horizontal="left" vertical="center" wrapText="1"/>
    </xf>
    <xf numFmtId="1" fontId="12" fillId="0" borderId="7" xfId="737" applyNumberFormat="1" applyFont="1" applyFill="1" applyBorder="1" applyAlignment="1">
      <alignment horizontal="left" vertical="center" wrapText="1"/>
    </xf>
    <xf numFmtId="0" fontId="2" fillId="0" borderId="7" xfId="463" applyFont="1" applyFill="1" applyBorder="1" applyAlignment="1">
      <alignment horizontal="center" vertical="center"/>
    </xf>
    <xf numFmtId="0" fontId="2" fillId="0" borderId="7" xfId="463" applyFont="1" applyBorder="1" applyAlignment="1">
      <alignment vertical="center"/>
    </xf>
    <xf numFmtId="193" fontId="2" fillId="0" borderId="7" xfId="463" applyNumberFormat="1" applyFont="1" applyBorder="1" applyAlignment="1">
      <alignment horizontal="center" vertical="center"/>
    </xf>
    <xf numFmtId="0" fontId="2" fillId="0" borderId="7" xfId="463" applyFont="1" applyBorder="1" applyAlignment="1">
      <alignment horizontal="center" vertical="center"/>
    </xf>
    <xf numFmtId="191" fontId="6" fillId="0" borderId="7" xfId="463" applyNumberFormat="1" applyFont="1" applyBorder="1" applyAlignment="1">
      <alignment vertical="center" wrapText="1"/>
    </xf>
    <xf numFmtId="0" fontId="6" fillId="0" borderId="0" xfId="463" applyFont="1" applyBorder="1" applyAlignment="1">
      <alignment vertical="center"/>
    </xf>
    <xf numFmtId="191" fontId="2" fillId="0" borderId="7" xfId="463" applyNumberFormat="1" applyFont="1" applyBorder="1" applyAlignment="1">
      <alignment vertical="center" wrapText="1"/>
    </xf>
    <xf numFmtId="178" fontId="2" fillId="0" borderId="0" xfId="463" applyNumberFormat="1" applyFont="1" applyBorder="1" applyAlignment="1">
      <alignment vertical="center"/>
    </xf>
    <xf numFmtId="0" fontId="2" fillId="0" borderId="0" xfId="463" applyFont="1" applyBorder="1" applyAlignment="1">
      <alignment vertical="center"/>
    </xf>
    <xf numFmtId="191" fontId="2" fillId="0" borderId="0" xfId="463" applyNumberFormat="1" applyFont="1" applyAlignment="1">
      <alignment vertical="center" wrapText="1"/>
    </xf>
    <xf numFmtId="0" fontId="3" fillId="0" borderId="0" xfId="737" applyFont="1" applyAlignment="1">
      <alignment horizontal="center" vertical="center" wrapText="1"/>
    </xf>
    <xf numFmtId="0" fontId="2" fillId="0" borderId="7" xfId="737" applyFont="1" applyBorder="1" applyAlignment="1">
      <alignment horizontal="center" vertical="center" wrapText="1"/>
    </xf>
    <xf numFmtId="0" fontId="2" fillId="0" borderId="7" xfId="737" applyFont="1" applyFill="1" applyBorder="1" applyAlignment="1">
      <alignment horizontal="center" vertical="center" wrapText="1"/>
    </xf>
    <xf numFmtId="193" fontId="2" fillId="0" borderId="2" xfId="737" applyNumberFormat="1" applyFont="1" applyBorder="1" applyAlignment="1">
      <alignment horizontal="center" vertical="center" wrapText="1"/>
    </xf>
    <xf numFmtId="193" fontId="2" fillId="0" borderId="6" xfId="737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93" fontId="2" fillId="0" borderId="1" xfId="0" applyNumberFormat="1" applyFont="1" applyFill="1" applyBorder="1" applyAlignment="1">
      <alignment horizontal="right" vertical="center"/>
    </xf>
    <xf numFmtId="192" fontId="3" fillId="0" borderId="0" xfId="16" applyNumberFormat="1" applyFont="1" applyBorder="1" applyAlignment="1" applyProtection="1">
      <alignment horizontal="center" vertical="center" wrapText="1"/>
      <protection locked="0"/>
    </xf>
    <xf numFmtId="192" fontId="2" fillId="0" borderId="3" xfId="16" applyNumberFormat="1" applyFont="1" applyFill="1" applyBorder="1" applyAlignment="1" applyProtection="1">
      <alignment horizontal="center" vertical="center" wrapText="1"/>
      <protection locked="0"/>
    </xf>
    <xf numFmtId="192" fontId="2" fillId="0" borderId="4" xfId="16" applyNumberFormat="1" applyFont="1" applyFill="1" applyBorder="1" applyAlignment="1" applyProtection="1">
      <alignment horizontal="center" vertical="center" wrapText="1"/>
      <protection locked="0"/>
    </xf>
    <xf numFmtId="192" fontId="2" fillId="0" borderId="5" xfId="16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25" applyFont="1" applyBorder="1" applyAlignment="1" applyProtection="1">
      <alignment horizontal="center" vertical="center" wrapText="1"/>
      <protection locked="0"/>
    </xf>
    <xf numFmtId="0" fontId="2" fillId="0" borderId="6" xfId="25" applyFont="1" applyBorder="1" applyAlignment="1" applyProtection="1">
      <alignment horizontal="center" vertical="center" wrapText="1"/>
      <protection locked="0"/>
    </xf>
    <xf numFmtId="192" fontId="2" fillId="0" borderId="2" xfId="16" applyNumberFormat="1" applyFont="1" applyFill="1" applyBorder="1" applyAlignment="1" applyProtection="1">
      <alignment horizontal="center" vertical="center" wrapText="1"/>
      <protection locked="0"/>
    </xf>
    <xf numFmtId="192" fontId="2" fillId="0" borderId="6" xfId="16" applyNumberFormat="1" applyFont="1" applyFill="1" applyBorder="1" applyAlignment="1" applyProtection="1">
      <alignment horizontal="center" vertical="center" wrapText="1"/>
      <protection locked="0"/>
    </xf>
    <xf numFmtId="192" fontId="2" fillId="0" borderId="2" xfId="16" applyNumberFormat="1" applyFont="1" applyBorder="1" applyAlignment="1" applyProtection="1">
      <alignment horizontal="center" vertical="center" wrapText="1"/>
      <protection locked="0"/>
    </xf>
    <xf numFmtId="192" fontId="2" fillId="0" borderId="6" xfId="16" applyNumberFormat="1" applyFont="1" applyBorder="1" applyAlignment="1" applyProtection="1">
      <alignment horizontal="center" vertical="center" wrapText="1"/>
      <protection locked="0"/>
    </xf>
    <xf numFmtId="0" fontId="3" fillId="0" borderId="0" xfId="25" applyFont="1" applyAlignment="1" applyProtection="1">
      <alignment horizontal="center" vertical="center" wrapText="1"/>
      <protection locked="0"/>
    </xf>
    <xf numFmtId="0" fontId="5" fillId="0" borderId="1" xfId="25" applyFont="1" applyBorder="1" applyAlignment="1" applyProtection="1">
      <alignment horizontal="right" vertical="center" wrapText="1"/>
      <protection locked="0"/>
    </xf>
    <xf numFmtId="0" fontId="2" fillId="0" borderId="3" xfId="25" applyFont="1" applyBorder="1" applyAlignment="1" applyProtection="1">
      <alignment horizontal="center" vertical="center" wrapText="1"/>
      <protection locked="0"/>
    </xf>
    <xf numFmtId="0" fontId="2" fillId="0" borderId="4" xfId="25" applyFont="1" applyBorder="1" applyAlignment="1" applyProtection="1">
      <alignment horizontal="center" vertical="center" wrapText="1"/>
      <protection locked="0"/>
    </xf>
    <xf numFmtId="0" fontId="2" fillId="0" borderId="5" xfId="25" applyFont="1" applyBorder="1" applyAlignment="1" applyProtection="1">
      <alignment horizontal="center" vertical="center" wrapText="1"/>
      <protection locked="0"/>
    </xf>
    <xf numFmtId="0" fontId="2" fillId="0" borderId="2" xfId="25" applyFont="1" applyFill="1" applyBorder="1" applyAlignment="1">
      <alignment horizontal="center" vertical="center" wrapText="1"/>
    </xf>
    <xf numFmtId="0" fontId="2" fillId="0" borderId="6" xfId="25" applyFont="1" applyFill="1" applyBorder="1" applyAlignment="1">
      <alignment horizontal="center" vertical="center" wrapText="1"/>
    </xf>
    <xf numFmtId="0" fontId="2" fillId="0" borderId="2" xfId="737" applyFont="1" applyBorder="1" applyAlignment="1">
      <alignment horizontal="center" vertical="center" wrapText="1"/>
    </xf>
    <xf numFmtId="0" fontId="2" fillId="0" borderId="6" xfId="737" applyFont="1" applyBorder="1" applyAlignment="1">
      <alignment horizontal="center" vertical="center" wrapText="1"/>
    </xf>
    <xf numFmtId="0" fontId="6" fillId="0" borderId="7" xfId="737" applyFont="1" applyBorder="1" applyAlignment="1">
      <alignment horizontal="center" vertical="center" wrapText="1"/>
    </xf>
    <xf numFmtId="0" fontId="6" fillId="0" borderId="7" xfId="737" applyFont="1" applyFill="1" applyBorder="1" applyAlignment="1">
      <alignment horizontal="center" vertical="center" wrapText="1"/>
    </xf>
    <xf numFmtId="193" fontId="6" fillId="0" borderId="2" xfId="737" applyNumberFormat="1" applyFont="1" applyBorder="1" applyAlignment="1">
      <alignment horizontal="center" vertical="center" wrapText="1"/>
    </xf>
    <xf numFmtId="0" fontId="6" fillId="0" borderId="7" xfId="737" applyFont="1" applyBorder="1" applyAlignment="1">
      <alignment horizontal="center" vertical="center" wrapText="1"/>
    </xf>
    <xf numFmtId="193" fontId="6" fillId="0" borderId="6" xfId="737" applyNumberFormat="1" applyFont="1" applyBorder="1" applyAlignment="1">
      <alignment horizontal="center" vertical="center" wrapText="1"/>
    </xf>
    <xf numFmtId="193" fontId="6" fillId="0" borderId="7" xfId="737" applyNumberFormat="1" applyFont="1" applyBorder="1" applyAlignment="1">
      <alignment horizontal="center" vertical="center" wrapText="1"/>
    </xf>
    <xf numFmtId="0" fontId="6" fillId="0" borderId="7" xfId="737" applyFont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" fontId="6" fillId="0" borderId="7" xfId="0" applyNumberFormat="1" applyFont="1" applyFill="1" applyBorder="1" applyAlignment="1">
      <alignment horizontal="center" vertical="center" wrapText="1"/>
    </xf>
  </cellXfs>
  <cellStyles count="899">
    <cellStyle name="_x0007_" xfId="78"/>
    <cellStyle name="?鹎%U龡&amp;H?_x0008__x001c__x001c_?_x0007__x0001__x0001_" xfId="81"/>
    <cellStyle name="?鹎%U龡&amp;H齲_x0001_C铣_x0014__x0007__x0001__x0001_" xfId="86"/>
    <cellStyle name="@ET_Style?@font-face" xfId="88"/>
    <cellStyle name="_(081201原稿)政府大专项" xfId="8"/>
    <cellStyle name="_(081201原稿)政府大专项_1402收支情况表" xfId="75"/>
    <cellStyle name="_(081201原稿)政府大专项_1506收支情况表" xfId="14"/>
    <cellStyle name="_(081201原稿)政府大专项_行业税收（浑" xfId="93"/>
    <cellStyle name="_(081201原稿)政府大专项_合计" xfId="73"/>
    <cellStyle name="_(081201原稿)政府大专项_浑南" xfId="96"/>
    <cellStyle name="_(081201原稿)政府大专项_沈阳" xfId="90"/>
    <cellStyle name="_(081201原稿)政府大专项_一季度收入排名3" xfId="97"/>
    <cellStyle name="_（2007 12 3）按专项分类编制2008年养老保险中心部门预算(定稿）" xfId="67"/>
    <cellStyle name="_（2007 12 3）按专项分类编制2008年养老保险中心部门预算(定稿） (2)" xfId="101"/>
    <cellStyle name="_（2007 12 3）按专项分类编制2008年养老保险中心部门预算(定稿） (2)_1402收支情况表" xfId="15"/>
    <cellStyle name="_（2007 12 3）按专项分类编制2008年养老保险中心部门预算(定稿） (2)_1506收支情况表" xfId="102"/>
    <cellStyle name="_（2007 12 3）按专项分类编制2008年养老保险中心部门预算(定稿） (2)_行业税收（浑" xfId="104"/>
    <cellStyle name="_（2007 12 3）按专项分类编制2008年养老保险中心部门预算(定稿） (2)_合计" xfId="106"/>
    <cellStyle name="_（2007 12 3）按专项分类编制2008年养老保险中心部门预算(定稿） (2)_浑南" xfId="108"/>
    <cellStyle name="_（2007 12 3）按专项分类编制2008年养老保险中心部门预算(定稿） (2)_沈阳" xfId="109"/>
    <cellStyle name="_（2007 12 3）按专项分类编制2008年养老保险中心部门预算(定稿） (2)_一季度收入排名3" xfId="112"/>
    <cellStyle name="_（2007 12 3）按专项分类编制2008年养老保险中心部门预算(定稿）_1402收支情况表" xfId="114"/>
    <cellStyle name="_（2007 12 3）按专项分类编制2008年养老保险中心部门预算(定稿）_1506收支情况表" xfId="116"/>
    <cellStyle name="_（2007 12 3）按专项分类编制2008年养老保险中心部门预算(定稿）_行业税收（浑" xfId="120"/>
    <cellStyle name="_（2007 12 3）按专项分类编制2008年养老保险中心部门预算(定稿）_合计" xfId="121"/>
    <cellStyle name="_（2007 12 3）按专项分类编制2008年养老保险中心部门预算(定稿）_浑南" xfId="122"/>
    <cellStyle name="_（2007 12 3）按专项分类编制2008年养老保险中心部门预算(定稿）_沈阳" xfId="37"/>
    <cellStyle name="_（2007 12 3）按专项分类编制2008年养老保险中心部门预算(定稿）_一季度收入排名3" xfId="126"/>
    <cellStyle name="_（基建科）区划调整土地表3.5" xfId="128"/>
    <cellStyle name="_（基建科）区划调整土地表3.5_1402收支情况表" xfId="130"/>
    <cellStyle name="_（基建科）区划调整土地表3.5_1506收支情况表" xfId="132"/>
    <cellStyle name="_（基建科）区划调整土地表3.5_行业税收（浑" xfId="133"/>
    <cellStyle name="_（基建科）区划调整土地表3.5_合计" xfId="134"/>
    <cellStyle name="_（基建科）区划调整土地表3.5_浑南" xfId="62"/>
    <cellStyle name="_（基建科）区划调整土地表3.5_一季度收入排名3" xfId="135"/>
    <cellStyle name="_（政府用表）09年政府专项资金预算安排情况表20081210" xfId="138"/>
    <cellStyle name="_（政府用表）09年政府专项资金预算安排情况表20081210_1402收支情况表" xfId="141"/>
    <cellStyle name="_（政府用表）09年政府专项资金预算安排情况表20081210_1506收支情况表" xfId="63"/>
    <cellStyle name="_（政府用表）09年政府专项资金预算安排情况表20081210_行业税收（浑" xfId="142"/>
    <cellStyle name="_（政府用表）09年政府专项资金预算安排情况表20081210_合计" xfId="143"/>
    <cellStyle name="_（政府用表）09年政府专项资金预算安排情况表20081210_浑南" xfId="145"/>
    <cellStyle name="_（政府用表）09年政府专项资金预算安排情况表20081210_一季度收入排名3" xfId="146"/>
    <cellStyle name="_08城建预计完成" xfId="147"/>
    <cellStyle name="_08教科文处专项汇总专项总表" xfId="149"/>
    <cellStyle name="_08经建部门专项" xfId="152"/>
    <cellStyle name="_08流通处部门专项汇总1" xfId="156"/>
    <cellStyle name="_08政法处部门专项（第四稿）报预算" xfId="158"/>
    <cellStyle name="_08政法处部门专项（正确稿分类）含结转项目" xfId="160"/>
    <cellStyle name="_08执行09预算附表（报预算）1119" xfId="161"/>
    <cellStyle name="_09年大专项情况 (2)" xfId="163"/>
    <cellStyle name="_09年大专项情况 (2)_1402收支情况表" xfId="165"/>
    <cellStyle name="_09年大专项情况 (2)_1506收支情况表" xfId="168"/>
    <cellStyle name="_09年大专项情况 (2)_行业税收（浑" xfId="170"/>
    <cellStyle name="_09年大专项情况 (2)_合计" xfId="172"/>
    <cellStyle name="_09年大专项情况 (2)_浑南" xfId="174"/>
    <cellStyle name="_09年大专项情况 (2)_一季度收入排名3" xfId="176"/>
    <cellStyle name="_09年大专项情况(发各处）" xfId="178"/>
    <cellStyle name="_09年大专项情况(发各处）_1402收支情况表" xfId="181"/>
    <cellStyle name="_09年大专项情况(发各处）_1506收支情况表" xfId="183"/>
    <cellStyle name="_09年大专项情况(发各处）_行业税收（浑" xfId="98"/>
    <cellStyle name="_09年大专项情况(发各处）_合计" xfId="184"/>
    <cellStyle name="_09年大专项情况(发各处）_浑南" xfId="187"/>
    <cellStyle name="_09年大专项情况(发各处）_一季度收入排名3" xfId="192"/>
    <cellStyle name="_09年政府专项资金预算安排情况表20081204" xfId="196"/>
    <cellStyle name="_09年政府专项资金预算安排情况表20081204_1402收支情况表" xfId="197"/>
    <cellStyle name="_09年政府专项资金预算安排情况表20081204_1506收支情况表" xfId="200"/>
    <cellStyle name="_09年政府专项资金预算安排情况表20081204_行业税收（浑" xfId="201"/>
    <cellStyle name="_09年政府专项资金预算安排情况表20081204_合计" xfId="202"/>
    <cellStyle name="_09年政府专项资金预算安排情况表20081204_浑南" xfId="203"/>
    <cellStyle name="_09年政府专项资金预算安排情况表20081204_一季度收入排名3" xfId="171"/>
    <cellStyle name="_12.24调08综合处部门专项1" xfId="12"/>
    <cellStyle name="_14新宾" xfId="205"/>
    <cellStyle name="_2002-2005年省对市补助情况表(最后)" xfId="207"/>
    <cellStyle name="_2005年收支预计和2006年收入预算" xfId="208"/>
    <cellStyle name="_2005年预算" xfId="211"/>
    <cellStyle name="_2006年预算（收入增幅13％，支出16％）-12月20日修改" xfId="213"/>
    <cellStyle name="_2007年11月加班（市长汇报） (2)" xfId="216"/>
    <cellStyle name="_2007年11月加班（市长汇报） (2)_1402收支情况表" xfId="42"/>
    <cellStyle name="_2007年11月加班（市长汇报） (2)_1506收支情况表" xfId="68"/>
    <cellStyle name="_2007年11月加班（市长汇报） (2)_行业税收（浑" xfId="220"/>
    <cellStyle name="_2007年11月加班（市长汇报） (2)_合计" xfId="18"/>
    <cellStyle name="_2007年11月加班（市长汇报） (2)_浑南" xfId="222"/>
    <cellStyle name="_2007年11月加班（市长汇报） (2)_沈阳" xfId="223"/>
    <cellStyle name="_2007年11月加班（市长汇报） (2)_一季度收入排名3" xfId="224"/>
    <cellStyle name="_2007年市本级政府专项资金支出完成情况统计表(最后)" xfId="50"/>
    <cellStyle name="_2007年市本级政府专项资金支出完成情况统计表(最后)_1402收支情况表" xfId="26"/>
    <cellStyle name="_2007年市本级政府专项资金支出完成情况统计表(最后)_1506收支情况表" xfId="231"/>
    <cellStyle name="_2007年市本级政府专项资金支出完成情况统计表(最后)_行业税收（浑" xfId="235"/>
    <cellStyle name="_2007年市本级政府专项资金支出完成情况统计表(最后)_合计" xfId="239"/>
    <cellStyle name="_2007年市本级政府专项资金支出完成情况统计表(最后)_浑南" xfId="244"/>
    <cellStyle name="_2007年市本级政府专项资金支出完成情况统计表(最后)_沈阳" xfId="248"/>
    <cellStyle name="_2007年市本级政府专项资金支出完成情况统计表(最后)_一季度收入排名3" xfId="250"/>
    <cellStyle name="_2008年分管部门财力需求情况第三次测算" xfId="150"/>
    <cellStyle name="_2008年分管部门财力需求情况第三次测算_1402收支情况表" xfId="254"/>
    <cellStyle name="_2008年分管部门财力需求情况第三次测算_1506收支情况表" xfId="255"/>
    <cellStyle name="_2008年分管部门财力需求情况第三次测算_行业税收（浑" xfId="258"/>
    <cellStyle name="_2008年分管部门财力需求情况第三次测算_合计" xfId="259"/>
    <cellStyle name="_2008年分管部门财力需求情况第三次测算_浑南" xfId="260"/>
    <cellStyle name="_2008年分管部门财力需求情况第三次测算_沈阳" xfId="262"/>
    <cellStyle name="_2008年分管部门财力需求情况第三次测算_一季度收入排名3" xfId="264"/>
    <cellStyle name="_2008年结算明细事项" xfId="266"/>
    <cellStyle name="_2008年市本级政府专项资金支出预算安排情况统计表(最后)" xfId="267"/>
    <cellStyle name="_2008年市本级政府专项资金支出预算安排情况统计表(最后)_1402收支情况表" xfId="240"/>
    <cellStyle name="_2008年市本级政府专项资金支出预算安排情况统计表(最后)_1506收支情况表" xfId="72"/>
    <cellStyle name="_2008年市本级政府专项资金支出预算安排情况统计表(最后)_行业税收（浑" xfId="268"/>
    <cellStyle name="_2008年市本级政府专项资金支出预算安排情况统计表(最后)_合计" xfId="60"/>
    <cellStyle name="_2008年市本级政府专项资金支出预算安排情况统计表(最后)_浑南" xfId="214"/>
    <cellStyle name="_2008年市本级政府专项资金支出预算安排情况统计表(最后)_沈阳" xfId="270"/>
    <cellStyle name="_2008年市本级政府专项资金支出预算安排情况统计表(最后)_一季度收入排名3" xfId="271"/>
    <cellStyle name="_2008年预算项目政府大专项" xfId="215"/>
    <cellStyle name="_2008年预算项目政府大专项_1402收支情况表" xfId="273"/>
    <cellStyle name="_2008年预算项目政府大专项_1506收支情况表" xfId="278"/>
    <cellStyle name="_2008年预算项目政府大专项_行业税收（浑" xfId="282"/>
    <cellStyle name="_2008年预算项目政府大专项_合计" xfId="283"/>
    <cellStyle name="_2008年预算项目政府大专项_浑南" xfId="285"/>
    <cellStyle name="_2008年预算项目政府大专项_一季度收入排名3" xfId="287"/>
    <cellStyle name="_2008年政府大专项预计完成情况（汇总）" xfId="288"/>
    <cellStyle name="_2008年政府市本级政府专项资金完成情况20090107" xfId="136"/>
    <cellStyle name="_2008年总分机构基本情况表（090211)" xfId="206"/>
    <cellStyle name="_2008年总分机构基本情况表（090211)_沈阳" xfId="289"/>
    <cellStyle name="_2008年总分机构基本情况表（定稿)" xfId="94"/>
    <cellStyle name="_2008年总分机构基本情况表（定稿)_沈阳" xfId="290"/>
    <cellStyle name="_2008收口及09预算报告附表20081201" xfId="292"/>
    <cellStyle name="_2009城建收入预算20090110沈丹" xfId="293"/>
    <cellStyle name="_Book1" xfId="295"/>
    <cellStyle name="_Book1 (13)" xfId="297"/>
    <cellStyle name="_Book1 (84)" xfId="21"/>
    <cellStyle name="_Book1 (84)_1402收支情况表" xfId="300"/>
    <cellStyle name="_Book1 (84)_1506收支情况表" xfId="302"/>
    <cellStyle name="_Book1 (84)_行业税收（浑" xfId="305"/>
    <cellStyle name="_Book1 (84)_合计" xfId="306"/>
    <cellStyle name="_Book1 (84)_浑南" xfId="308"/>
    <cellStyle name="_Book1 (84)_一季度收入排名3" xfId="310"/>
    <cellStyle name="_Book1_浑南增值税返还" xfId="294"/>
    <cellStyle name="_Book1_沈阳" xfId="313"/>
    <cellStyle name="_Book2 (6)" xfId="316"/>
    <cellStyle name="_ET_STYLE_NoName_00_" xfId="179"/>
    <cellStyle name="_ET_STYLE_NoName_00__县级基本财力保障机制2011年发文附表(资金分配)" xfId="317"/>
    <cellStyle name="_norma1" xfId="319"/>
    <cellStyle name="_报局党组(部门预算）改20080107 (3)" xfId="323"/>
    <cellStyle name="_表7" xfId="325"/>
    <cellStyle name="_表7_1402收支情况表" xfId="328"/>
    <cellStyle name="_表7_1506收支情况表" xfId="330"/>
    <cellStyle name="_表7_行业税收（浑" xfId="261"/>
    <cellStyle name="_表7_合计" xfId="332"/>
    <cellStyle name="_表7_浑南" xfId="335"/>
    <cellStyle name="_表7_沈阳" xfId="340"/>
    <cellStyle name="_表7_一季度收入排名3" xfId="341"/>
    <cellStyle name="_部门预算需求20071207郭立新" xfId="343"/>
    <cellStyle name="_部门预算需求20071207郭立新_1402收支情况表" xfId="45"/>
    <cellStyle name="_部门预算需求20071207郭立新_1506收支情况表" xfId="225"/>
    <cellStyle name="_部门预算需求20071207郭立新_行业税收（浑" xfId="298"/>
    <cellStyle name="_部门预算需求20071207郭立新_合计" xfId="33"/>
    <cellStyle name="_部门预算需求20071207郭立新_浑南" xfId="303"/>
    <cellStyle name="_部门预算需求20071207郭立新_沈阳" xfId="345"/>
    <cellStyle name="_部门预算需求20071207郭立新_一季度收入排名3" xfId="5"/>
    <cellStyle name="_大连市2005年一般预算收入完成情况监控表12.19" xfId="349"/>
    <cellStyle name="_大型活动" xfId="352"/>
    <cellStyle name="_大型活动_1402收支情况表" xfId="129"/>
    <cellStyle name="_大型活动_1506收支情况表" xfId="353"/>
    <cellStyle name="_大型活动_行业税收（浑" xfId="355"/>
    <cellStyle name="_大型活动_合计" xfId="356"/>
    <cellStyle name="_大型活动_浑南" xfId="185"/>
    <cellStyle name="_大型活动_沈阳" xfId="357"/>
    <cellStyle name="_大型活动_一季度收入排名3" xfId="320"/>
    <cellStyle name="_附表表样" xfId="359"/>
    <cellStyle name="_附表表样（政法处）" xfId="51"/>
    <cellStyle name="_附表表样（政法处）_1402收支情况表" xfId="29"/>
    <cellStyle name="_附表表样（政法处）_1506收支情况表" xfId="233"/>
    <cellStyle name="_附表表样（政法处）_行业税收（浑" xfId="237"/>
    <cellStyle name="_附表表样（政法处）_合计" xfId="241"/>
    <cellStyle name="_附表表样（政法处）_浑南" xfId="245"/>
    <cellStyle name="_附表表样（政法处）_沈阳" xfId="249"/>
    <cellStyle name="_附表表样（政法处）_一季度收入排名3" xfId="251"/>
    <cellStyle name="_附表表样_1402收支情况表" xfId="362"/>
    <cellStyle name="_附表表样_1506收支情况表" xfId="364"/>
    <cellStyle name="_附表表样_行业税收（浑" xfId="365"/>
    <cellStyle name="_附表表样_合计" xfId="369"/>
    <cellStyle name="_附表表样_浑南" xfId="370"/>
    <cellStyle name="_附表表样_一季度收入排名3" xfId="372"/>
    <cellStyle name="_附件1-附表" xfId="373"/>
    <cellStyle name="_附件1-附表_1402收支情况表" xfId="374"/>
    <cellStyle name="_附件1-附表_1506收支情况表" xfId="375"/>
    <cellStyle name="_附件1-附表_行业税收（浑" xfId="376"/>
    <cellStyle name="_附件1-附表_合计" xfId="377"/>
    <cellStyle name="_附件1-附表_浑南" xfId="326"/>
    <cellStyle name="_附件1-附表_一季度收入排名3" xfId="378"/>
    <cellStyle name="_副本2003年全国县级财政情况表" xfId="381"/>
    <cellStyle name="_副本2009年国税总分机构" xfId="383"/>
    <cellStyle name="_副食、粮食附表" xfId="279"/>
    <cellStyle name="_副食、粮食附表_1402收支情况表" xfId="218"/>
    <cellStyle name="_副食、粮食附表_1506收支情况表" xfId="385"/>
    <cellStyle name="_副食、粮食附表_行业税收（浑" xfId="386"/>
    <cellStyle name="_副食、粮食附表_合计" xfId="388"/>
    <cellStyle name="_副食、粮食附表_浑南" xfId="393"/>
    <cellStyle name="_副食、粮食附表_一季度收入排名3" xfId="27"/>
    <cellStyle name="_汇总表5%还原(20080130" xfId="65"/>
    <cellStyle name="_汇总表5%还原(20080130_1402收支情况表" xfId="107"/>
    <cellStyle name="_汇总表5%还原(20080130_1506收支情况表" xfId="395"/>
    <cellStyle name="_汇总表5%还原(20080130_行业税收（浑" xfId="396"/>
    <cellStyle name="_汇总表5%还原(20080130_合计" xfId="400"/>
    <cellStyle name="_汇总表5%还原(20080130_浑南" xfId="403"/>
    <cellStyle name="_汇总表5%还原(20080130_沈阳" xfId="397"/>
    <cellStyle name="_汇总表5%还原(20080130_一季度收入排名3" xfId="123"/>
    <cellStyle name="_局长备用表20081202" xfId="30"/>
    <cellStyle name="_农业处填报12.9" xfId="404"/>
    <cellStyle name="_农业处填报12.9_1402收支情况表" xfId="406"/>
    <cellStyle name="_农业处填报12.9_1506收支情况表" xfId="409"/>
    <cellStyle name="_农业处填报12.9_行业税收（浑" xfId="411"/>
    <cellStyle name="_农业处填报12.9_合计" xfId="412"/>
    <cellStyle name="_农业处填报12.9_浑南" xfId="110"/>
    <cellStyle name="_农业处填报12.9_沈阳" xfId="413"/>
    <cellStyle name="_农业处填报12.9_一季度收入排名3" xfId="414"/>
    <cellStyle name="_企业处08专项预算(071227)" xfId="336"/>
    <cellStyle name="_区域调整 (2)" xfId="55"/>
    <cellStyle name="_上半年分析附表（报李市长）" xfId="415"/>
    <cellStyle name="_社保20090107" xfId="418"/>
    <cellStyle name="_社保20090107_1402收支情况表" xfId="419"/>
    <cellStyle name="_社保20090107_1506收支情况表" xfId="421"/>
    <cellStyle name="_社保20090107_行业税收（浑" xfId="423"/>
    <cellStyle name="_社保20090107_合计" xfId="424"/>
    <cellStyle name="_社保20090107_浑南" xfId="426"/>
    <cellStyle name="_社保20090107_一季度收入排名3" xfId="420"/>
    <cellStyle name="_社保部门预算项目情况表(2007 12 25)" xfId="57"/>
    <cellStyle name="_省内14市02-07年一般预算收入增幅比较表" xfId="427"/>
    <cellStyle name="_市本级部门项目支出需求及预算安排情况表" xfId="430"/>
    <cellStyle name="_市本级部门项目支出需求及预算安排情况表_1402收支情况表" xfId="432"/>
    <cellStyle name="_市本级部门项目支出需求及预算安排情况表_1506收支情况表" xfId="275"/>
    <cellStyle name="_市本级部门项目支出需求及预算安排情况表_行业税收（浑" xfId="433"/>
    <cellStyle name="_市本级部门项目支出需求及预算安排情况表_合计" xfId="434"/>
    <cellStyle name="_市本级部门项目支出需求及预算安排情况表_浑南" xfId="435"/>
    <cellStyle name="_市本级部门项目支出需求及预算安排情况表_沈阳" xfId="436"/>
    <cellStyle name="_市本级部门项目支出需求及预算安排情况表_一季度收入排名3" xfId="437"/>
    <cellStyle name="_文化发展繁荣专项资金2009年预算 (3)" xfId="301"/>
    <cellStyle name="_夏市长报表" xfId="439"/>
    <cellStyle name="_需要说明的几个问题 (4）4所技校情况统计" xfId="189"/>
    <cellStyle name="_需要说明的几个问题 (4）4所技校情况统计_1402收支情况表" xfId="441"/>
    <cellStyle name="_需要说明的几个问题 (4）4所技校情况统计_1506收支情况表" xfId="154"/>
    <cellStyle name="_需要说明的几个问题 (4）4所技校情况统计_行业税收（浑" xfId="46"/>
    <cellStyle name="_需要说明的几个问题 (4）4所技校情况统计_合计" xfId="428"/>
    <cellStyle name="_需要说明的几个问题 (4）4所技校情况统计_浑南" xfId="318"/>
    <cellStyle name="_需要说明的几个问题 (4）4所技校情况统计_一季度收入排名3" xfId="296"/>
    <cellStyle name="_x0007__重点跟踪" xfId="389"/>
    <cellStyle name="_x0007__重点跟踪_1" xfId="442"/>
    <cellStyle name="_综合专项资金（报预算）" xfId="443"/>
    <cellStyle name="_综合专项资金（报预算）_1402收支情况表" xfId="360"/>
    <cellStyle name="_综合专项资金（报预算）_1506收支情况表" xfId="444"/>
    <cellStyle name="_综合专项资金（报预算）_行业税收（浑" xfId="280"/>
    <cellStyle name="_综合专项资金（报预算）_合计" xfId="311"/>
    <cellStyle name="_综合专项资金（报预算）_浑南" xfId="448"/>
    <cellStyle name="_综合专项资金（报预算）_沈阳" xfId="449"/>
    <cellStyle name="_综合专项资金（报预算）_一季度收入排名3" xfId="452"/>
    <cellStyle name="0,0_x000d__x000a_NA_x000d__x000a_" xfId="40"/>
    <cellStyle name="Accent1" xfId="186"/>
    <cellStyle name="Accent1 - 20%" xfId="309"/>
    <cellStyle name="Accent1 - 40%" xfId="456"/>
    <cellStyle name="Accent1 - 60%" xfId="458"/>
    <cellStyle name="Accent1_2006年33甘肃" xfId="459"/>
    <cellStyle name="Accent2" xfId="379"/>
    <cellStyle name="Accent2 - 20%" xfId="460"/>
    <cellStyle name="Accent2 - 40%" xfId="10"/>
    <cellStyle name="Accent2 - 60%" xfId="23"/>
    <cellStyle name="Accent2_2006年33甘肃" xfId="162"/>
    <cellStyle name="Accent3" xfId="461"/>
    <cellStyle name="Accent3 - 20%" xfId="462"/>
    <cellStyle name="Accent3 - 40%" xfId="464"/>
    <cellStyle name="Accent3 - 60%" xfId="339"/>
    <cellStyle name="Accent3_2006年33甘肃" xfId="387"/>
    <cellStyle name="Accent4" xfId="466"/>
    <cellStyle name="Accent4 - 20%" xfId="469"/>
    <cellStyle name="Accent4 - 40%" xfId="291"/>
    <cellStyle name="Accent4 - 60%" xfId="472"/>
    <cellStyle name="Accent5" xfId="344"/>
    <cellStyle name="Accent5 - 20%" xfId="476"/>
    <cellStyle name="Accent5 - 40%" xfId="324"/>
    <cellStyle name="Accent5 - 60%" xfId="478"/>
    <cellStyle name="Accent6" xfId="481"/>
    <cellStyle name="Accent6 - 20%" xfId="482"/>
    <cellStyle name="Accent6 - 40%" xfId="486"/>
    <cellStyle name="Accent6 - 60%" xfId="193"/>
    <cellStyle name="Accent6_2006年33甘肃" xfId="487"/>
    <cellStyle name="C:\Documents and Settings\Administrator\My Documents" xfId="7"/>
    <cellStyle name="Calc Currency (0)" xfId="488"/>
    <cellStyle name="ColLevel_0" xfId="82"/>
    <cellStyle name="Comma [0]" xfId="490"/>
    <cellStyle name="comma zerodec" xfId="314"/>
    <cellStyle name="Comma_1995" xfId="492"/>
    <cellStyle name="Currency [0]" xfId="52"/>
    <cellStyle name="Currency_1995" xfId="398"/>
    <cellStyle name="Currency1" xfId="497"/>
    <cellStyle name="Date" xfId="137"/>
    <cellStyle name="Dollar (zero dec)" xfId="498"/>
    <cellStyle name="Fixed" xfId="499"/>
    <cellStyle name="Grey" xfId="501"/>
    <cellStyle name="Header1" xfId="502"/>
    <cellStyle name="Header2" xfId="89"/>
    <cellStyle name="HEADING1" xfId="504"/>
    <cellStyle name="HEADING2" xfId="159"/>
    <cellStyle name="Input [yellow]" xfId="366"/>
    <cellStyle name="no dec" xfId="506"/>
    <cellStyle name="Norma,_laroux_4_营业在建 (2)_E21" xfId="507"/>
    <cellStyle name="Normal - Style1" xfId="508"/>
    <cellStyle name="Normal_#10-Headcount" xfId="118"/>
    <cellStyle name="Percent [2]" xfId="510"/>
    <cellStyle name="Percent_laroux" xfId="511"/>
    <cellStyle name="RowLevel_0" xfId="514"/>
    <cellStyle name="Total" xfId="516"/>
    <cellStyle name="百分比 2" xfId="520"/>
    <cellStyle name="百分比 3" xfId="342"/>
    <cellStyle name="表标题" xfId="105"/>
    <cellStyle name="差_(区划后)2010年预算4.20" xfId="519"/>
    <cellStyle name="差_(区划后)2010年预算4.20_1402收支情况表" xfId="521"/>
    <cellStyle name="差_(区划后)2010年预算4.20_行业税收（浑" xfId="440"/>
    <cellStyle name="差_(区划后)2010年预算4.20_合计" xfId="209"/>
    <cellStyle name="差_(区划后)2010年预算4.20_浑南" xfId="522"/>
    <cellStyle name="差_(区划后)2010年预算4.20_人大汇报附表" xfId="198"/>
    <cellStyle name="差_(区划后)2010年预算4.8" xfId="523"/>
    <cellStyle name="差_(区划后)2010年预算4.8_1402收支情况表" xfId="524"/>
    <cellStyle name="差_(区划后)2010年预算4.8_行业税收（浑" xfId="527"/>
    <cellStyle name="差_(区划后)2010年预算4.8_合计" xfId="528"/>
    <cellStyle name="差_(区划后)2010年预算4.8_浑南" xfId="530"/>
    <cellStyle name="差_(区划后)2010年预算4.8_人大汇报附表" xfId="204"/>
    <cellStyle name="差_00省级(打印)" xfId="76"/>
    <cellStyle name="差_03昭通" xfId="532"/>
    <cellStyle name="差_0502通海县" xfId="533"/>
    <cellStyle name="差_05潍坊" xfId="536"/>
    <cellStyle name="差_0605石屏县" xfId="538"/>
    <cellStyle name="差_07临沂" xfId="483"/>
    <cellStyle name="差_09黑龙江" xfId="540"/>
    <cellStyle name="差_1" xfId="429"/>
    <cellStyle name="差_1110洱源县" xfId="541"/>
    <cellStyle name="差_11大理" xfId="542"/>
    <cellStyle name="差_11年收支预计及12年预支预算（12.14）" xfId="544"/>
    <cellStyle name="差_1206收支情况表" xfId="545"/>
    <cellStyle name="差_12滨州" xfId="546"/>
    <cellStyle name="差_1402收支情况表" xfId="547"/>
    <cellStyle name="差_14安徽" xfId="549"/>
    <cellStyle name="差_1-6月新体制" xfId="276"/>
    <cellStyle name="差_1-6月新体制_1402收支情况表" xfId="551"/>
    <cellStyle name="差_1-6月新体制_行业税收（浑" xfId="252"/>
    <cellStyle name="差_1-6月新体制_合计" xfId="56"/>
    <cellStyle name="差_1-6月新体制_浑南" xfId="552"/>
    <cellStyle name="差_1-6月新体制_人大汇报附表" xfId="553"/>
    <cellStyle name="差_1-9分析表2010" xfId="79"/>
    <cellStyle name="差_1-9分析表2010_1402收支情况表" xfId="556"/>
    <cellStyle name="差_1-9分析表2010_行业税收（浑" xfId="557"/>
    <cellStyle name="差_1-9分析表2010_合计" xfId="228"/>
    <cellStyle name="差_1-9分析表2010_浑南" xfId="148"/>
    <cellStyle name="差_1-9分析表2010_人大汇报附表" xfId="80"/>
    <cellStyle name="差_2" xfId="558"/>
    <cellStyle name="差_2006年22湖南" xfId="199"/>
    <cellStyle name="差_2006年27重庆" xfId="559"/>
    <cellStyle name="差_2006年28四川" xfId="36"/>
    <cellStyle name="差_2006年30云南" xfId="407"/>
    <cellStyle name="差_2006年33甘肃" xfId="304"/>
    <cellStyle name="差_2006年34青海" xfId="560"/>
    <cellStyle name="差_2006年全省财力计算表（中央、决算）" xfId="69"/>
    <cellStyle name="差_2006年水利统计指标统计表" xfId="563"/>
    <cellStyle name="差_2007年收支情况及2008年收支预计表(汇总表)" xfId="564"/>
    <cellStyle name="差_2007年一般预算支出剔除" xfId="565"/>
    <cellStyle name="差_2007一般预算支出口径剔除表" xfId="47"/>
    <cellStyle name="差_2008计算资料（8月5）" xfId="139"/>
    <cellStyle name="差_2008年全省汇总收支计算表" xfId="256"/>
    <cellStyle name="差_2008年一般预算支出预计" xfId="567"/>
    <cellStyle name="差_2008年预计支出与2007年对比" xfId="438"/>
    <cellStyle name="差_2008年支出核定" xfId="571"/>
    <cellStyle name="差_2008年支出调整" xfId="272"/>
    <cellStyle name="差_2009年预算调整表" xfId="572"/>
    <cellStyle name="差_2009年预算调整表_1402收支情况表" xfId="573"/>
    <cellStyle name="差_2009年预算调整表_行业税收（浑" xfId="164"/>
    <cellStyle name="差_2009年预算调整表_合计" xfId="575"/>
    <cellStyle name="差_2009年预算调整表_浑南" xfId="534"/>
    <cellStyle name="差_2009年预算调整表_人大汇报附表" xfId="576"/>
    <cellStyle name="差_2010、2011年收入预计" xfId="238"/>
    <cellStyle name="差_2010、2011年收入预计_1402收支情况表" xfId="570"/>
    <cellStyle name="差_2010、2011年收入预计_行业税收（浑" xfId="242"/>
    <cellStyle name="差_2010、2011年收入预计_合计" xfId="346"/>
    <cellStyle name="差_2010、2011年收入预计_浑南" xfId="578"/>
    <cellStyle name="差_2010、2011年收入预计_人大汇报附表" xfId="580"/>
    <cellStyle name="差_2010年预算、财力" xfId="581"/>
    <cellStyle name="差_2010年预算、财力_1402收支情况表" xfId="334"/>
    <cellStyle name="差_2010年预算、财力_行业税收（浑" xfId="477"/>
    <cellStyle name="差_2010年预算、财力_合计" xfId="410"/>
    <cellStyle name="差_2010年预算、财力_浑南" xfId="583"/>
    <cellStyle name="差_2010年预算、财力_人大汇报附表" xfId="124"/>
    <cellStyle name="差_2010年预算调整表" xfId="113"/>
    <cellStyle name="差_2010年预算调整表_1402收支情况表" xfId="474"/>
    <cellStyle name="差_2010年预算调整表_行业税收（浑" xfId="24"/>
    <cellStyle name="差_2010年预算调整表_合计" xfId="584"/>
    <cellStyle name="差_2010年预算调整表_浑南" xfId="586"/>
    <cellStyle name="差_2010年预算调整表_人大汇报附表" xfId="587"/>
    <cellStyle name="差_2010年预算调整附表" xfId="454"/>
    <cellStyle name="差_2010年预算调整附表_1402收支情况表" xfId="588"/>
    <cellStyle name="差_2010年预算调整附表_行业税收（浑" xfId="38"/>
    <cellStyle name="差_2010年预算调整附表_合计" xfId="465"/>
    <cellStyle name="差_2010年预算调整附表_浑南" xfId="503"/>
    <cellStyle name="差_2010年预算调整附表_人大汇报附表" xfId="327"/>
    <cellStyle name="差_2011年预算" xfId="548"/>
    <cellStyle name="差_2011年预算_1402收支情况表" xfId="177"/>
    <cellStyle name="差_2011年预算_行业税收（浑" xfId="190"/>
    <cellStyle name="差_2011年预算_合计" xfId="408"/>
    <cellStyle name="差_2011年预算_浑南" xfId="589"/>
    <cellStyle name="差_2011年预算_人大汇报附表" xfId="495"/>
    <cellStyle name="差_2011年预算调整表" xfId="591"/>
    <cellStyle name="差_2011年预算调整表（刘）" xfId="592"/>
    <cellStyle name="差_2012年预算、财力预计" xfId="368"/>
    <cellStyle name="差_2012年预算调整表" xfId="380"/>
    <cellStyle name="差_2015年1-3月份各功能园区税收收入完成情况表" xfId="103"/>
    <cellStyle name="差_20河南" xfId="125"/>
    <cellStyle name="差_22湖南" xfId="595"/>
    <cellStyle name="差_27重庆" xfId="505"/>
    <cellStyle name="差_28四川" xfId="243"/>
    <cellStyle name="差_30云南" xfId="598"/>
    <cellStyle name="差_30云南_1" xfId="3"/>
    <cellStyle name="差_33甘肃" xfId="599"/>
    <cellStyle name="差_34青海" xfId="234"/>
    <cellStyle name="差_34青海_1" xfId="600"/>
    <cellStyle name="差_530623_2006年县级财政报表附表" xfId="601"/>
    <cellStyle name="差_530629_2006年县级财政报表附表" xfId="284"/>
    <cellStyle name="差_5334_2006年迪庆县级财政报表附表" xfId="390"/>
    <cellStyle name="差_Book1" xfId="602"/>
    <cellStyle name="差_Book2" xfId="54"/>
    <cellStyle name="差_gdp" xfId="1"/>
    <cellStyle name="差_M01-2(州市补助收入)" xfId="269"/>
    <cellStyle name="差_Sheet1" xfId="603"/>
    <cellStyle name="差_安徽 缺口县区测算(地方填报)1" xfId="471"/>
    <cellStyle name="差_不含人员经费系数" xfId="593"/>
    <cellStyle name="差_财力差异计算表(不含非农业区)" xfId="425"/>
    <cellStyle name="差_财政供养人员" xfId="605"/>
    <cellStyle name="差_测算结果" xfId="91"/>
    <cellStyle name="差_测算结果汇总" xfId="74"/>
    <cellStyle name="差_成本差异系数" xfId="608"/>
    <cellStyle name="差_成本差异系数（含人口规模）" xfId="574"/>
    <cellStyle name="差_城建部门" xfId="609"/>
    <cellStyle name="差_第五部分(才淼、饶永宏）" xfId="543"/>
    <cellStyle name="差_第一部分：综合全" xfId="579"/>
    <cellStyle name="差_分析缺口率" xfId="263"/>
    <cellStyle name="差_分县成本差异系数" xfId="611"/>
    <cellStyle name="差_分县成本差异系数_不含人员经费系数" xfId="613"/>
    <cellStyle name="差_分县成本差异系数_民生政策最低支出需求" xfId="615"/>
    <cellStyle name="差_附表" xfId="347"/>
    <cellStyle name="差_附表_1402收支情况表" xfId="526"/>
    <cellStyle name="差_附表_行业税收（浑" xfId="513"/>
    <cellStyle name="差_附表_合计" xfId="315"/>
    <cellStyle name="差_附表_浑南" xfId="307"/>
    <cellStyle name="差_附表_浑南增值税返还" xfId="617"/>
    <cellStyle name="差_附表_人大汇报附表" xfId="618"/>
    <cellStyle name="差_行业税收（浑" xfId="597"/>
    <cellStyle name="差_行政(燃修费)" xfId="619"/>
    <cellStyle name="差_行政(燃修费)_不含人员经费系数" xfId="620"/>
    <cellStyle name="差_行政(燃修费)_民生政策最低支出需求" xfId="66"/>
    <cellStyle name="差_行政(燃修费)_县市旗测算-新科目（含人口规模效应）" xfId="621"/>
    <cellStyle name="差_行政（人员）" xfId="445"/>
    <cellStyle name="差_行政（人员）_不含人员经费系数" xfId="622"/>
    <cellStyle name="差_行政（人员）_民生政策最低支出需求" xfId="401"/>
    <cellStyle name="差_行政（人员）_县市旗测算-新科目（含人口规模效应）" xfId="59"/>
    <cellStyle name="差_行政公检法测算" xfId="500"/>
    <cellStyle name="差_行政公检法测算_不含人员经费系数" xfId="531"/>
    <cellStyle name="差_行政公检法测算_民生政策最低支出需求" xfId="4"/>
    <cellStyle name="差_行政公检法测算_县市旗测算-新科目（含人口规模效应）" xfId="64"/>
    <cellStyle name="差_合计" xfId="468"/>
    <cellStyle name="差_河南 缺口县区测算(地方填报)" xfId="623"/>
    <cellStyle name="差_河南 缺口县区测算(地方填报白)" xfId="399"/>
    <cellStyle name="差_核定人数对比" xfId="624"/>
    <cellStyle name="差_核定人数下发表" xfId="39"/>
    <cellStyle name="差_黄凯书记汇报附表" xfId="625"/>
    <cellStyle name="差_黄凯书记汇报附表_1402收支情况表" xfId="626"/>
    <cellStyle name="差_黄凯书记汇报附表_行业税收（浑" xfId="627"/>
    <cellStyle name="差_黄凯书记汇报附表_合计" xfId="628"/>
    <cellStyle name="差_黄凯书记汇报附表_浑南" xfId="629"/>
    <cellStyle name="差_黄凯书记汇报附表_人大汇报附表" xfId="630"/>
    <cellStyle name="差_汇总" xfId="631"/>
    <cellStyle name="差_汇总表" xfId="632"/>
    <cellStyle name="差_汇总表4" xfId="633"/>
    <cellStyle name="差_汇总-县级财政报表附表" xfId="635"/>
    <cellStyle name="差_浑南" xfId="637"/>
    <cellStyle name="差_检验表" xfId="182"/>
    <cellStyle name="差_检验表（调整后）" xfId="638"/>
    <cellStyle name="差_教育(按照总人口测算）—20080416" xfId="641"/>
    <cellStyle name="差_教育(按照总人口测算）—20080416_不含人员经费系数" xfId="447"/>
    <cellStyle name="差_教育(按照总人口测算）—20080416_民生政策最低支出需求" xfId="643"/>
    <cellStyle name="差_教育(按照总人口测算）—20080416_县市旗测算-新科目（含人口规模效应）" xfId="644"/>
    <cellStyle name="差_丽江汇总" xfId="645"/>
    <cellStyle name="差_每月收入预计" xfId="646"/>
    <cellStyle name="差_每月收入预计_1402收支情况表" xfId="647"/>
    <cellStyle name="差_每月收入预计_行业税收（浑" xfId="648"/>
    <cellStyle name="差_每月收入预计_合计" xfId="446"/>
    <cellStyle name="差_每月收入预计_浑南" xfId="649"/>
    <cellStyle name="差_每月收入预计_人大汇报附表" xfId="650"/>
    <cellStyle name="差_民生政策最低支出需求" xfId="651"/>
    <cellStyle name="差_农林水和城市维护标准支出20080505－县区合计" xfId="610"/>
    <cellStyle name="差_农林水和城市维护标准支出20080505－县区合计_不含人员经费系数" xfId="652"/>
    <cellStyle name="差_农林水和城市维护标准支出20080505－县区合计_民生政策最低支出需求" xfId="656"/>
    <cellStyle name="差_农林水和城市维护标准支出20080505－县区合计_县市旗测算-新科目（含人口规模效应）" xfId="658"/>
    <cellStyle name="差_平邑" xfId="247"/>
    <cellStyle name="差_其他部门(按照总人口测算）—20080416" xfId="100"/>
    <cellStyle name="差_其他部门(按照总人口测算）—20080416_不含人员经费系数" xfId="561"/>
    <cellStyle name="差_其他部门(按照总人口测算）—20080416_民生政策最低支出需求" xfId="606"/>
    <cellStyle name="差_其他部门(按照总人口测算）—20080416_县市旗测算-新科目（含人口规模效应）" xfId="659"/>
    <cellStyle name="差_青海 缺口县区测算(地方填报)" xfId="661"/>
    <cellStyle name="差_区划调整测算3.9" xfId="663"/>
    <cellStyle name="差_区划调整测算3.9_1402收支情况表" xfId="664"/>
    <cellStyle name="差_区划调整测算3.9_行业税收（浑" xfId="666"/>
    <cellStyle name="差_区划调整测算3.9_合计" xfId="667"/>
    <cellStyle name="差_区划调整测算3.9_浑南" xfId="277"/>
    <cellStyle name="差_区划调整测算3.9_人大汇报附表" xfId="668"/>
    <cellStyle name="差_区划调整后分析1" xfId="670"/>
    <cellStyle name="差_区划调整后分析1_1402收支情况表" xfId="394"/>
    <cellStyle name="差_区划调整后分析1_行业税收（浑" xfId="672"/>
    <cellStyle name="差_区划调整后分析1_合计" xfId="674"/>
    <cellStyle name="差_区划调整后分析1_浑南" xfId="676"/>
    <cellStyle name="差_区划调整后分析1_人大汇报附表" xfId="677"/>
    <cellStyle name="差_缺口县区测算" xfId="678"/>
    <cellStyle name="差_缺口县区测算（11.13）" xfId="274"/>
    <cellStyle name="差_缺口县区测算(按2007支出增长25%测算)" xfId="679"/>
    <cellStyle name="差_缺口县区测算(按核定人数)" xfId="681"/>
    <cellStyle name="差_缺口县区测算(财政部标准)" xfId="22"/>
    <cellStyle name="差_人大报告附表1-4" xfId="682"/>
    <cellStyle name="差_人大汇报附表" xfId="683"/>
    <cellStyle name="差_人员工资和公用经费" xfId="685"/>
    <cellStyle name="差_人员工资和公用经费2" xfId="657"/>
    <cellStyle name="差_人员工资和公用经费3" xfId="686"/>
    <cellStyle name="差_山东省民生支出标准" xfId="653"/>
    <cellStyle name="差_沈阳" xfId="20"/>
    <cellStyle name="差_市辖区测算20080510" xfId="612"/>
    <cellStyle name="差_市辖区测算20080510_不含人员经费系数" xfId="614"/>
    <cellStyle name="差_市辖区测算20080510_民生政策最低支出需求" xfId="616"/>
    <cellStyle name="差_市辖区测算20080510_县市旗测算-新科目（含人口规模效应）" xfId="687"/>
    <cellStyle name="差_市辖区测算-新科目（20080626）" xfId="17"/>
    <cellStyle name="差_市辖区测算-新科目（20080626）_不含人员经费系数" xfId="688"/>
    <cellStyle name="差_市辖区测算-新科目（20080626）_民生政策最低支出需求" xfId="689"/>
    <cellStyle name="差_市辖区测算-新科目（20080626）_县市旗测算-新科目（含人口规模效应）" xfId="690"/>
    <cellStyle name="差_同德" xfId="493"/>
    <cellStyle name="差_危改资金测算" xfId="691"/>
    <cellStyle name="差_卫生(按照总人口测算）—20080416" xfId="95"/>
    <cellStyle name="差_卫生(按照总人口测算）—20080416_不含人员经费系数" xfId="692"/>
    <cellStyle name="差_卫生(按照总人口测算）—20080416_民生政策最低支出需求" xfId="694"/>
    <cellStyle name="差_卫生(按照总人口测算）—20080416_县市旗测算-新科目（含人口规模效应）" xfId="696"/>
    <cellStyle name="差_卫生部门" xfId="361"/>
    <cellStyle name="差_文体广播部门" xfId="698"/>
    <cellStyle name="差_文体广播事业(按照总人口测算）—20080416" xfId="700"/>
    <cellStyle name="差_文体广播事业(按照总人口测算）—20080416_不含人员经费系数" xfId="702"/>
    <cellStyle name="差_文体广播事业(按照总人口测算）—20080416_民生政策最低支出需求" xfId="230"/>
    <cellStyle name="差_文体广播事业(按照总人口测算）—20080416_县市旗测算-新科目（含人口规模效应）" xfId="703"/>
    <cellStyle name="差_县区合并测算20080421" xfId="634"/>
    <cellStyle name="差_县区合并测算20080421_不含人员经费系数" xfId="704"/>
    <cellStyle name="差_县区合并测算20080421_民生政策最低支出需求" xfId="706"/>
    <cellStyle name="差_县区合并测算20080421_县市旗测算-新科目（含人口规模效应）" xfId="708"/>
    <cellStyle name="差_县区合并测算20080423(按照各省比重）" xfId="709"/>
    <cellStyle name="差_县区合并测算20080423(按照各省比重）_不含人员经费系数" xfId="117"/>
    <cellStyle name="差_县区合并测算20080423(按照各省比重）_民生政策最低支出需求" xfId="227"/>
    <cellStyle name="差_县区合并测算20080423(按照各省比重）_县市旗测算-新科目（含人口规模效应）" xfId="265"/>
    <cellStyle name="差_县市旗测算20080508" xfId="710"/>
    <cellStyle name="差_县市旗测算20080508_不含人员经费系数" xfId="711"/>
    <cellStyle name="差_县市旗测算20080508_民生政策最低支出需求" xfId="457"/>
    <cellStyle name="差_县市旗测算20080508_县市旗测算-新科目（含人口规模效应）" xfId="210"/>
    <cellStyle name="差_县市旗测算-新科目（20080626）" xfId="712"/>
    <cellStyle name="差_县市旗测算-新科目（20080626）_不含人员经费系数" xfId="61"/>
    <cellStyle name="差_县市旗测算-新科目（20080626）_民生政策最低支出需求" xfId="127"/>
    <cellStyle name="差_县市旗测算-新科目（20080626）_县市旗测算-新科目（含人口规模效应）" xfId="713"/>
    <cellStyle name="差_县市旗测算-新科目（20080627）" xfId="338"/>
    <cellStyle name="差_县市旗测算-新科目（20080627）_不含人员经费系数" xfId="212"/>
    <cellStyle name="差_县市旗测算-新科目（20080627）_民生政策最低支出需求" xfId="333"/>
    <cellStyle name="差_县市旗测算-新科目（20080627）_县市旗测算-新科目（含人口规模效应）" xfId="707"/>
    <cellStyle name="差_一般预算支出口径剔除表" xfId="714"/>
    <cellStyle name="差_云南 缺口县区测算(地方填报)" xfId="715"/>
    <cellStyle name="差_云南省2008年转移支付测算——州市本级考核部分及政策性测算" xfId="550"/>
    <cellStyle name="差_重点跟踪" xfId="2"/>
    <cellStyle name="差_重点跟踪_1" xfId="680"/>
    <cellStyle name="差_重点民生支出需求测算表社保（农村低保）081112" xfId="716"/>
    <cellStyle name="差_自行调整差异系数顺序" xfId="717"/>
    <cellStyle name="差_总人口" xfId="654"/>
    <cellStyle name="常规" xfId="0" builtinId="0"/>
    <cellStyle name="常规 10" xfId="525"/>
    <cellStyle name="常规 11" xfId="607"/>
    <cellStyle name="常规 12" xfId="479"/>
    <cellStyle name="常规 13" xfId="496"/>
    <cellStyle name="常规 14" xfId="195"/>
    <cellStyle name="常规 16" xfId="718"/>
    <cellStyle name="常规 17" xfId="720"/>
    <cellStyle name="常规 18" xfId="655"/>
    <cellStyle name="常规 19" xfId="721"/>
    <cellStyle name="常规 2" xfId="723"/>
    <cellStyle name="常规 2 2" xfId="494"/>
    <cellStyle name="常规 2 3" xfId="724"/>
    <cellStyle name="常规 2 4" xfId="725"/>
    <cellStyle name="常规 2 5" xfId="726"/>
    <cellStyle name="常规 2_2007年收支情况及2008年收支预计表(汇总表)" xfId="169"/>
    <cellStyle name="常规 20" xfId="727"/>
    <cellStyle name="常规 24" xfId="722"/>
    <cellStyle name="常规 25" xfId="728"/>
    <cellStyle name="常规 26" xfId="44"/>
    <cellStyle name="常规 27" xfId="226"/>
    <cellStyle name="常规 3" xfId="730"/>
    <cellStyle name="常规 4" xfId="669"/>
    <cellStyle name="常规 5" xfId="175"/>
    <cellStyle name="常规 6" xfId="34"/>
    <cellStyle name="常规 7" xfId="732"/>
    <cellStyle name="常规 8" xfId="180"/>
    <cellStyle name="常规 9" xfId="733"/>
    <cellStyle name="常规_（11月12日）2011年全省财政收入预算（2000亿元）" xfId="463"/>
    <cellStyle name="常规_20080917支出统计表" xfId="48"/>
    <cellStyle name="常规_2010年预算调整表" xfId="734"/>
    <cellStyle name="常规_2011各月预计_1506收支情况表" xfId="354"/>
    <cellStyle name="常规_2014年财政预算收支表" xfId="735"/>
    <cellStyle name="常规_Sheet3" xfId="737"/>
    <cellStyle name="常规_人大汇报附表" xfId="25"/>
    <cellStyle name="常规_收入" xfId="738"/>
    <cellStyle name="超级链接" xfId="382"/>
    <cellStyle name="分级显示行_1_13区汇总" xfId="636"/>
    <cellStyle name="归盒啦_95" xfId="739"/>
    <cellStyle name="好_(区划后)2010年预算4.20" xfId="740"/>
    <cellStyle name="好_(区划后)2010年预算4.20_1402收支情况表" xfId="585"/>
    <cellStyle name="好_(区划后)2010年预算4.20_行业税收（浑" xfId="639"/>
    <cellStyle name="好_(区划后)2010年预算4.20_合计" xfId="741"/>
    <cellStyle name="好_(区划后)2010年预算4.20_浑南" xfId="351"/>
    <cellStyle name="好_(区划后)2010年预算4.20_人大汇报附表" xfId="431"/>
    <cellStyle name="好_(区划后)2010年预算4.8" xfId="742"/>
    <cellStyle name="好_(区划后)2010年预算4.8_1402收支情况表" xfId="329"/>
    <cellStyle name="好_(区划后)2010年预算4.8_行业税收（浑" xfId="743"/>
    <cellStyle name="好_(区划后)2010年预算4.8_合计" xfId="744"/>
    <cellStyle name="好_(区划后)2010年预算4.8_浑南" xfId="746"/>
    <cellStyle name="好_(区划后)2010年预算4.8_人大汇报附表" xfId="747"/>
    <cellStyle name="好_00省级(打印)" xfId="748"/>
    <cellStyle name="好_03昭通" xfId="750"/>
    <cellStyle name="好_0502通海县" xfId="751"/>
    <cellStyle name="好_05潍坊" xfId="752"/>
    <cellStyle name="好_0605石屏县" xfId="695"/>
    <cellStyle name="好_07临沂" xfId="675"/>
    <cellStyle name="好_09黑龙江" xfId="753"/>
    <cellStyle name="好_1" xfId="754"/>
    <cellStyle name="好_1110洱源县" xfId="755"/>
    <cellStyle name="好_11大理" xfId="475"/>
    <cellStyle name="好_11年收支预计及12年预支预算（12.14）" xfId="451"/>
    <cellStyle name="好_1206收支情况表" xfId="701"/>
    <cellStyle name="好_12滨州" xfId="757"/>
    <cellStyle name="好_1402收支情况表" xfId="157"/>
    <cellStyle name="好_14安徽" xfId="640"/>
    <cellStyle name="好_1-6月新体制" xfId="455"/>
    <cellStyle name="好_1-6月新体制_1402收支情况表" xfId="759"/>
    <cellStyle name="好_1-6月新体制_行业税收（浑" xfId="221"/>
    <cellStyle name="好_1-6月新体制_合计" xfId="562"/>
    <cellStyle name="好_1-6月新体制_浑南" xfId="9"/>
    <cellStyle name="好_1-6月新体制_人大汇报附表" xfId="760"/>
    <cellStyle name="好_1-9分析表2010" xfId="367"/>
    <cellStyle name="好_1-9分析表2010_1402收支情况表" xfId="761"/>
    <cellStyle name="好_1-9分析表2010_行业税收（浑" xfId="762"/>
    <cellStyle name="好_1-9分析表2010_合计" xfId="153"/>
    <cellStyle name="好_1-9分析表2010_浑南" xfId="763"/>
    <cellStyle name="好_1-9分析表2010_人大汇报附表" xfId="764"/>
    <cellStyle name="好_2" xfId="188"/>
    <cellStyle name="好_2006年22湖南" xfId="765"/>
    <cellStyle name="好_2006年27重庆" xfId="766"/>
    <cellStyle name="好_2006年28四川" xfId="358"/>
    <cellStyle name="好_2006年30云南" xfId="767"/>
    <cellStyle name="好_2006年33甘肃" xfId="768"/>
    <cellStyle name="好_2006年34青海" xfId="769"/>
    <cellStyle name="好_2006年全省财力计算表（中央、决算）" xfId="770"/>
    <cellStyle name="好_2006年水利统计指标统计表" xfId="771"/>
    <cellStyle name="好_2007年收支情况及2008年收支预计表(汇总表)" xfId="772"/>
    <cellStyle name="好_2007年一般预算支出剔除" xfId="773"/>
    <cellStyle name="好_2007一般预算支出口径剔除表" xfId="774"/>
    <cellStyle name="好_2008计算资料（8月5）" xfId="77"/>
    <cellStyle name="好_2008年全省汇总收支计算表" xfId="775"/>
    <cellStyle name="好_2008年一般预算支出预计" xfId="515"/>
    <cellStyle name="好_2008年预计支出与2007年对比" xfId="776"/>
    <cellStyle name="好_2008年支出核定" xfId="779"/>
    <cellStyle name="好_2008年支出调整" xfId="780"/>
    <cellStyle name="好_2009年预算调整表" xfId="781"/>
    <cellStyle name="好_2009年预算调整表_1402收支情况表" xfId="13"/>
    <cellStyle name="好_2009年预算调整表_行业税收（浑" xfId="745"/>
    <cellStyle name="好_2009年预算调整表_合计" xfId="782"/>
    <cellStyle name="好_2009年预算调整表_浑南" xfId="784"/>
    <cellStyle name="好_2009年预算调整表_人大汇报附表" xfId="785"/>
    <cellStyle name="好_2010、2011年收入预计" xfId="786"/>
    <cellStyle name="好_2010、2011年收入预计_1402收支情况表" xfId="787"/>
    <cellStyle name="好_2010、2011年收入预计_行业税收（浑" xfId="789"/>
    <cellStyle name="好_2010、2011年收入预计_合计" xfId="790"/>
    <cellStyle name="好_2010、2011年收入预计_浑南" xfId="85"/>
    <cellStyle name="好_2010、2011年收入预计_人大汇报附表" xfId="119"/>
    <cellStyle name="好_2010年预算、财力" xfId="217"/>
    <cellStyle name="好_2010年预算、财力_1402收支情况表" xfId="41"/>
    <cellStyle name="好_2010年预算、财力_行业税收（浑" xfId="791"/>
    <cellStyle name="好_2010年预算、财力_合计" xfId="19"/>
    <cellStyle name="好_2010年预算、财力_浑南" xfId="792"/>
    <cellStyle name="好_2010年预算、财力_人大汇报附表" xfId="350"/>
    <cellStyle name="好_2010年预算调整表" xfId="793"/>
    <cellStyle name="好_2010年预算调整表_1402收支情况表" xfId="554"/>
    <cellStyle name="好_2010年预算调整表_行业税收（浑" xfId="794"/>
    <cellStyle name="好_2010年预算调整表_合计" xfId="796"/>
    <cellStyle name="好_2010年预算调整表_浑南" xfId="405"/>
    <cellStyle name="好_2010年预算调整表_人大汇报附表" xfId="229"/>
    <cellStyle name="好_2010年预算调整附表" xfId="797"/>
    <cellStyle name="好_2010年预算调整附表_1402收支情况表" xfId="467"/>
    <cellStyle name="好_2010年预算调整附表_行业税收（浑" xfId="32"/>
    <cellStyle name="好_2010年预算调整附表_合计" xfId="798"/>
    <cellStyle name="好_2010年预算调整附表_浑南" xfId="799"/>
    <cellStyle name="好_2010年预算调整附表_人大汇报附表" xfId="800"/>
    <cellStyle name="好_2011年预算" xfId="257"/>
    <cellStyle name="好_2011年预算_1402收支情况表" xfId="801"/>
    <cellStyle name="好_2011年预算_行业税收（浑" xfId="758"/>
    <cellStyle name="好_2011年预算_合计" xfId="281"/>
    <cellStyle name="好_2011年预算_浑南" xfId="804"/>
    <cellStyle name="好_2011年预算_人大汇报附表" xfId="806"/>
    <cellStyle name="好_2011年预算调整表" xfId="484"/>
    <cellStyle name="好_2011年预算调整表（刘）" xfId="807"/>
    <cellStyle name="好_2012年预算、财力预计" xfId="808"/>
    <cellStyle name="好_2012年预算调整表" xfId="84"/>
    <cellStyle name="好_2015年1-3月份各功能园区税收收入完成情况表" xfId="809"/>
    <cellStyle name="好_20河南" xfId="810"/>
    <cellStyle name="好_22湖南" xfId="811"/>
    <cellStyle name="好_27重庆" xfId="812"/>
    <cellStyle name="好_28四川" xfId="814"/>
    <cellStyle name="好_30云南" xfId="815"/>
    <cellStyle name="好_30云南_1" xfId="673"/>
    <cellStyle name="好_33甘肃" xfId="816"/>
    <cellStyle name="好_34青海" xfId="817"/>
    <cellStyle name="好_34青海_1" xfId="802"/>
    <cellStyle name="好_530623_2006年县级财政报表附表" xfId="596"/>
    <cellStyle name="好_530629_2006年县级财政报表附表" xfId="818"/>
    <cellStyle name="好_5334_2006年迪庆县级财政报表附表" xfId="577"/>
    <cellStyle name="好_Book1" xfId="819"/>
    <cellStyle name="好_Book2" xfId="820"/>
    <cellStyle name="好_gdp" xfId="821"/>
    <cellStyle name="好_M01-2(州市补助收入)" xfId="699"/>
    <cellStyle name="好_Sheet1" xfId="253"/>
    <cellStyle name="好_安徽 缺口县区测算(地方填报)1" xfId="194"/>
    <cellStyle name="好_不含人员经费系数" xfId="822"/>
    <cellStyle name="好_财力差异计算表(不含非农业区)" xfId="777"/>
    <cellStyle name="好_财政供养人员" xfId="144"/>
    <cellStyle name="好_测算结果" xfId="384"/>
    <cellStyle name="好_测算结果汇总" xfId="823"/>
    <cellStyle name="好_成本差异系数" xfId="70"/>
    <cellStyle name="好_成本差异系数（含人口规模）" xfId="783"/>
    <cellStyle name="好_城建部门" xfId="825"/>
    <cellStyle name="好_第五部分(才淼、饶永宏）" xfId="826"/>
    <cellStyle name="好_第一部分：综合全" xfId="662"/>
    <cellStyle name="好_分析缺口率" xfId="392"/>
    <cellStyle name="好_分县成本差异系数" xfId="529"/>
    <cellStyle name="好_分县成本差异系数_不含人员经费系数" xfId="827"/>
    <cellStyle name="好_分县成本差异系数_民生政策最低支出需求" xfId="828"/>
    <cellStyle name="好_附表" xfId="517"/>
    <cellStyle name="好_附表_1402收支情况表" xfId="829"/>
    <cellStyle name="好_附表_行业税收（浑" xfId="167"/>
    <cellStyle name="好_附表_合计" xfId="363"/>
    <cellStyle name="好_附表_浑南" xfId="830"/>
    <cellStyle name="好_附表_浑南增值税返还" xfId="87"/>
    <cellStyle name="好_附表_人大汇报附表" xfId="642"/>
    <cellStyle name="好_行业税收（浑" xfId="831"/>
    <cellStyle name="好_行政(燃修费)" xfId="473"/>
    <cellStyle name="好_行政(燃修费)_不含人员经费系数" xfId="832"/>
    <cellStyle name="好_行政(燃修费)_民生政策最低支出需求" xfId="833"/>
    <cellStyle name="好_行政(燃修费)_县市旗测算-新科目（含人口规模效应）" xfId="834"/>
    <cellStyle name="好_行政（人员）" xfId="835"/>
    <cellStyle name="好_行政（人员）_不含人员经费系数" xfId="470"/>
    <cellStyle name="好_行政（人员）_民生政策最低支出需求" xfId="719"/>
    <cellStyle name="好_行政（人员）_县市旗测算-新科目（含人口规模效应）" xfId="236"/>
    <cellStyle name="好_行政公检法测算" xfId="92"/>
    <cellStyle name="好_行政公检法测算_不含人员经费系数" xfId="836"/>
    <cellStyle name="好_行政公检法测算_民生政策最低支出需求" xfId="837"/>
    <cellStyle name="好_行政公检法测算_县市旗测算-新科目（含人口规模效应）" xfId="665"/>
    <cellStyle name="好_合计" xfId="155"/>
    <cellStyle name="好_河南 缺口县区测算(地方填报)" xfId="838"/>
    <cellStyle name="好_河南 缺口县区测算(地方填报白)" xfId="537"/>
    <cellStyle name="好_核定人数对比" xfId="839"/>
    <cellStyle name="好_核定人数下发表" xfId="840"/>
    <cellStyle name="好_黄凯书记汇报附表" xfId="841"/>
    <cellStyle name="好_黄凯书记汇报附表_1402收支情况表" xfId="58"/>
    <cellStyle name="好_黄凯书记汇报附表_行业税收（浑" xfId="705"/>
    <cellStyle name="好_黄凯书记汇报附表_合计" xfId="842"/>
    <cellStyle name="好_黄凯书记汇报附表_浑南" xfId="191"/>
    <cellStyle name="好_黄凯书记汇报附表_人大汇报附表" xfId="417"/>
    <cellStyle name="好_汇总" xfId="843"/>
    <cellStyle name="好_汇总表" xfId="111"/>
    <cellStyle name="好_汇总表4" xfId="844"/>
    <cellStyle name="好_汇总-县级财政报表附表" xfId="845"/>
    <cellStyle name="好_浑南" xfId="115"/>
    <cellStyle name="好_检验表" xfId="846"/>
    <cellStyle name="好_检验表（调整后）" xfId="391"/>
    <cellStyle name="好_教育(按照总人口测算）—20080416" xfId="512"/>
    <cellStyle name="好_教育(按照总人口测算）—20080416_不含人员经费系数" xfId="131"/>
    <cellStyle name="好_教育(按照总人口测算）—20080416_民生政策最低支出需求" xfId="847"/>
    <cellStyle name="好_教育(按照总人口测算）—20080416_县市旗测算-新科目（含人口规模效应）" xfId="805"/>
    <cellStyle name="好_丽江汇总" xfId="331"/>
    <cellStyle name="好_每月收入预计" xfId="849"/>
    <cellStyle name="好_每月收入预计_1402收支情况表" xfId="43"/>
    <cellStyle name="好_每月收入预计_行业税收（浑" xfId="299"/>
    <cellStyle name="好_每月收入预计_合计" xfId="31"/>
    <cellStyle name="好_每月收入预计_浑南" xfId="697"/>
    <cellStyle name="好_每月收入预计_人大汇报附表" xfId="729"/>
    <cellStyle name="好_民生政策最低支出需求" xfId="684"/>
    <cellStyle name="好_农林水和城市维护标准支出20080505－县区合计" xfId="850"/>
    <cellStyle name="好_农林水和城市维护标准支出20080505－县区合计_不含人员经费系数" xfId="518"/>
    <cellStyle name="好_农林水和城市维护标准支出20080505－县区合计_民生政策最低支出需求" xfId="416"/>
    <cellStyle name="好_农林水和城市维护标准支出20080505－县区合计_县市旗测算-新科目（含人口规模效应）" xfId="480"/>
    <cellStyle name="好_平邑" xfId="813"/>
    <cellStyle name="好_其他部门(按照总人口测算）—20080416" xfId="851"/>
    <cellStyle name="好_其他部门(按照总人口测算）—20080416_不含人员经费系数" xfId="803"/>
    <cellStyle name="好_其他部门(按照总人口测算）—20080416_民生政策最低支出需求" xfId="852"/>
    <cellStyle name="好_其他部门(按照总人口测算）—20080416_县市旗测算-新科目（含人口规模效应）" xfId="731"/>
    <cellStyle name="好_青海 缺口县区测算(地方填报)" xfId="853"/>
    <cellStyle name="好_区划调整测算3.9" xfId="854"/>
    <cellStyle name="好_区划调整测算3.9_1402收支情况表" xfId="6"/>
    <cellStyle name="好_区划调整测算3.9_行业税收（浑" xfId="857"/>
    <cellStyle name="好_区划调整测算3.9_合计" xfId="49"/>
    <cellStyle name="好_区划调整测算3.9_浑南" xfId="219"/>
    <cellStyle name="好_区划调整测算3.9_人大汇报附表" xfId="71"/>
    <cellStyle name="好_区划调整后分析1" xfId="151"/>
    <cellStyle name="好_区划调整后分析1_1402收支情况表" xfId="582"/>
    <cellStyle name="好_区划调整后分析1_行业税收（浑" xfId="858"/>
    <cellStyle name="好_区划调整后分析1_合计" xfId="859"/>
    <cellStyle name="好_区划调整后分析1_浑南" xfId="860"/>
    <cellStyle name="好_区划调整后分析1_人大汇报附表" xfId="861"/>
    <cellStyle name="好_缺口县区测算" xfId="848"/>
    <cellStyle name="好_缺口县区测算（11.13）" xfId="539"/>
    <cellStyle name="好_缺口县区测算(按2007支出增长25%测算)" xfId="489"/>
    <cellStyle name="好_缺口县区测算(按核定人数)" xfId="862"/>
    <cellStyle name="好_缺口县区测算(财政部标准)" xfId="863"/>
    <cellStyle name="好_人大报告附表1-4" xfId="864"/>
    <cellStyle name="好_人大汇报附表" xfId="865"/>
    <cellStyle name="好_人员工资和公用经费" xfId="866"/>
    <cellStyle name="好_人员工资和公用经费2" xfId="867"/>
    <cellStyle name="好_人员工资和公用经费3" xfId="11"/>
    <cellStyle name="好_山东省民生支出标准" xfId="509"/>
    <cellStyle name="好_沈阳" xfId="140"/>
    <cellStyle name="好_市辖区测算20080510" xfId="868"/>
    <cellStyle name="好_市辖区测算20080510_不含人员经费系数" xfId="869"/>
    <cellStyle name="好_市辖区测算20080510_民生政策最低支出需求" xfId="535"/>
    <cellStyle name="好_市辖区测算20080510_县市旗测算-新科目（含人口规模效应）" xfId="855"/>
    <cellStyle name="好_市辖区测算-新科目（20080626）" xfId="246"/>
    <cellStyle name="好_市辖区测算-新科目（20080626）_不含人员经费系数" xfId="870"/>
    <cellStyle name="好_市辖区测算-新科目（20080626）_民生政策最低支出需求" xfId="450"/>
    <cellStyle name="好_市辖区测算-新科目（20080626）_县市旗测算-新科目（含人口规模效应）" xfId="568"/>
    <cellStyle name="好_同德" xfId="856"/>
    <cellStyle name="好_危改资金测算" xfId="871"/>
    <cellStyle name="好_卫生(按照总人口测算）—20080416" xfId="872"/>
    <cellStyle name="好_卫生(按照总人口测算）—20080416_不含人员经费系数" xfId="873"/>
    <cellStyle name="好_卫生(按照总人口测算）—20080416_民生政策最低支出需求" xfId="83"/>
    <cellStyle name="好_卫生(按照总人口测算）—20080416_县市旗测算-新科目（含人口规模效应）" xfId="671"/>
    <cellStyle name="好_卫生部门" xfId="594"/>
    <cellStyle name="好_文体广播部门" xfId="166"/>
    <cellStyle name="好_文体广播事业(按照总人口测算）—20080416" xfId="422"/>
    <cellStyle name="好_文体广播事业(按照总人口测算）—20080416_不含人员经费系数" xfId="756"/>
    <cellStyle name="好_文体广播事业(按照总人口测算）—20080416_民生政策最低支出需求" xfId="348"/>
    <cellStyle name="好_文体广播事业(按照总人口测算）—20080416_县市旗测算-新科目（含人口规模效应）" xfId="874"/>
    <cellStyle name="好_县区合并测算20080421" xfId="875"/>
    <cellStyle name="好_县区合并测算20080421_不含人员经费系数" xfId="485"/>
    <cellStyle name="好_县区合并测算20080421_民生政策最低支出需求" xfId="876"/>
    <cellStyle name="好_县区合并测算20080421_县市旗测算-新科目（含人口规模效应）" xfId="877"/>
    <cellStyle name="好_县区合并测算20080423(按照各省比重）" xfId="795"/>
    <cellStyle name="好_县区合并测算20080423(按照各省比重）_不含人员经费系数" xfId="878"/>
    <cellStyle name="好_县区合并测算20080423(按照各省比重）_民生政策最低支出需求" xfId="879"/>
    <cellStyle name="好_县区合并测算20080423(按照各省比重）_县市旗测算-新科目（含人口规模效应）" xfId="453"/>
    <cellStyle name="好_县市旗测算20080508" xfId="491"/>
    <cellStyle name="好_县市旗测算20080508_不含人员经费系数" xfId="232"/>
    <cellStyle name="好_县市旗测算20080508_民生政策最低支出需求" xfId="880"/>
    <cellStyle name="好_县市旗测算20080508_县市旗测算-新科目（含人口规模效应）" xfId="28"/>
    <cellStyle name="好_县市旗测算-新科目（20080626）" xfId="881"/>
    <cellStyle name="好_县市旗测算-新科目（20080626）_不含人员经费系数" xfId="371"/>
    <cellStyle name="好_县市旗测算-新科目（20080626）_民生政策最低支出需求" xfId="882"/>
    <cellStyle name="好_县市旗测算-新科目（20080626）_县市旗测算-新科目（含人口规模效应）" xfId="883"/>
    <cellStyle name="好_县市旗测算-新科目（20080627）" xfId="569"/>
    <cellStyle name="好_县市旗测算-新科目（20080627）_不含人员经费系数" xfId="884"/>
    <cellStyle name="好_县市旗测算-新科目（20080627）_民生政策最低支出需求" xfId="322"/>
    <cellStyle name="好_县市旗测算-新科目（20080627）_县市旗测算-新科目（含人口规模效应）" xfId="885"/>
    <cellStyle name="好_一般预算支出口径剔除表" xfId="693"/>
    <cellStyle name="好_云南 缺口县区测算(地方填报)" xfId="53"/>
    <cellStyle name="好_云南省2008年转移支付测算——州市本级考核部分及政策性测算" xfId="402"/>
    <cellStyle name="好_重点跟踪" xfId="886"/>
    <cellStyle name="好_重点跟踪_1" xfId="35"/>
    <cellStyle name="好_重点民生支出需求测算表社保（农村低保）081112" xfId="887"/>
    <cellStyle name="好_自行调整差异系数顺序" xfId="337"/>
    <cellStyle name="好_总人口" xfId="749"/>
    <cellStyle name="后继超级链接" xfId="660"/>
    <cellStyle name="后继超链接" xfId="788"/>
    <cellStyle name="霓付 [0]_ +Foil &amp; -FOIL &amp; PAPER" xfId="888"/>
    <cellStyle name="霓付_ +Foil &amp; -FOIL &amp; PAPER" xfId="555"/>
    <cellStyle name="烹拳 [0]_ +Foil &amp; -FOIL &amp; PAPER" xfId="824"/>
    <cellStyle name="烹拳_ +Foil &amp; -FOIL &amp; PAPER" xfId="889"/>
    <cellStyle name="普通_ 白土" xfId="590"/>
    <cellStyle name="千分位[0]_ 白土" xfId="321"/>
    <cellStyle name="千分位_ 白土" xfId="890"/>
    <cellStyle name="千位[0]_(人代会用)" xfId="736"/>
    <cellStyle name="千位_(人代会用)" xfId="891"/>
    <cellStyle name="千位分隔" xfId="16" builtinId="3"/>
    <cellStyle name="千位分季_新建 Microsoft Excel 工作表" xfId="286"/>
    <cellStyle name="钎霖_4岿角利" xfId="892"/>
    <cellStyle name="强调 1" xfId="566"/>
    <cellStyle name="强调 2" xfId="173"/>
    <cellStyle name="强调 3" xfId="893"/>
    <cellStyle name="数字" xfId="604"/>
    <cellStyle name="未定义" xfId="894"/>
    <cellStyle name="小数" xfId="895"/>
    <cellStyle name="样式 1" xfId="896"/>
    <cellStyle name="콤마 [0]_BOILER-CO1" xfId="778"/>
    <cellStyle name="콤마_BOILER-CO1" xfId="897"/>
    <cellStyle name="통화 [0]_BOILER-CO1" xfId="99"/>
    <cellStyle name="통화_BOILER-CO1" xfId="312"/>
    <cellStyle name="표준_0N-HANDLING " xfId="8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K35"/>
  <sheetViews>
    <sheetView showZeros="0" tabSelected="1" workbookViewId="0">
      <pane xSplit="1" ySplit="5" topLeftCell="B6" activePane="bottomRight" state="frozen"/>
      <selection pane="topRight"/>
      <selection pane="bottomLeft"/>
      <selection pane="bottomRight" activeCell="K11" sqref="K11"/>
    </sheetView>
  </sheetViews>
  <sheetFormatPr defaultColWidth="9" defaultRowHeight="16.5" customHeight="1"/>
  <cols>
    <col min="1" max="1" width="28.09765625" style="106" customWidth="1"/>
    <col min="2" max="2" width="10.5" style="106" customWidth="1"/>
    <col min="3" max="4" width="9.59765625" style="154" customWidth="1"/>
    <col min="5" max="5" width="9.59765625" style="132" customWidth="1"/>
    <col min="6" max="6" width="9.59765625" style="106" customWidth="1"/>
    <col min="7" max="7" width="9.59765625" style="132" customWidth="1"/>
    <col min="8" max="8" width="15.09765625" style="106" hidden="1" customWidth="1"/>
    <col min="9" max="9" width="10.5" style="106" hidden="1" customWidth="1"/>
    <col min="10" max="10" width="11.5" style="106" customWidth="1"/>
    <col min="11" max="16384" width="9" style="106"/>
  </cols>
  <sheetData>
    <row r="1" spans="1:11" ht="14.4">
      <c r="A1" s="106" t="s">
        <v>0</v>
      </c>
    </row>
    <row r="2" spans="1:11" ht="25.8">
      <c r="A2" s="177" t="s">
        <v>1</v>
      </c>
      <c r="B2" s="177"/>
      <c r="C2" s="177"/>
      <c r="D2" s="177"/>
      <c r="E2" s="177"/>
      <c r="F2" s="177"/>
      <c r="G2" s="177"/>
      <c r="H2" s="133"/>
    </row>
    <row r="3" spans="1:11" s="131" customFormat="1" ht="14.4">
      <c r="A3" s="134"/>
      <c r="C3" s="155"/>
      <c r="D3" s="155"/>
      <c r="E3" s="135"/>
      <c r="G3" s="136" t="s">
        <v>2</v>
      </c>
    </row>
    <row r="4" spans="1:11" s="131" customFormat="1" ht="21.75" customHeight="1">
      <c r="A4" s="178" t="s">
        <v>3</v>
      </c>
      <c r="B4" s="178" t="s">
        <v>4</v>
      </c>
      <c r="C4" s="179" t="s">
        <v>5</v>
      </c>
      <c r="D4" s="179" t="s">
        <v>6</v>
      </c>
      <c r="E4" s="180" t="s">
        <v>7</v>
      </c>
      <c r="F4" s="178" t="s">
        <v>8</v>
      </c>
      <c r="G4" s="178"/>
    </row>
    <row r="5" spans="1:11" s="131" customFormat="1" ht="21.75" customHeight="1">
      <c r="A5" s="178"/>
      <c r="B5" s="178"/>
      <c r="C5" s="179"/>
      <c r="D5" s="179"/>
      <c r="E5" s="181"/>
      <c r="F5" s="109" t="s">
        <v>9</v>
      </c>
      <c r="G5" s="110" t="s">
        <v>10</v>
      </c>
      <c r="H5" s="131" t="s">
        <v>11</v>
      </c>
      <c r="I5" s="131" t="s">
        <v>12</v>
      </c>
      <c r="J5" s="149"/>
      <c r="K5" s="149"/>
    </row>
    <row r="6" spans="1:11" s="105" customFormat="1" ht="25.5" customHeight="1">
      <c r="A6" s="156" t="s">
        <v>13</v>
      </c>
      <c r="B6" s="125">
        <f>B7+B22</f>
        <v>947621</v>
      </c>
      <c r="C6" s="157">
        <f>C7+C22</f>
        <v>992265.90000000014</v>
      </c>
      <c r="D6" s="125">
        <f>D7+D22</f>
        <v>1015762</v>
      </c>
      <c r="E6" s="114">
        <f>D6/C6*100</f>
        <v>102.36792375914558</v>
      </c>
      <c r="F6" s="126">
        <f t="shared" ref="F6:F29" si="0">D6-B6</f>
        <v>68141</v>
      </c>
      <c r="G6" s="114">
        <f t="shared" ref="G6:G19" si="1">F6/B6*100</f>
        <v>7.1907439788691896</v>
      </c>
      <c r="H6" s="158">
        <f>H7+H22</f>
        <v>479732</v>
      </c>
      <c r="I6" s="171">
        <f>I7+I22</f>
        <v>28399</v>
      </c>
      <c r="J6" s="172"/>
      <c r="K6" s="172"/>
    </row>
    <row r="7" spans="1:11" ht="25.5" customHeight="1">
      <c r="A7" s="159" t="s">
        <v>14</v>
      </c>
      <c r="B7" s="160">
        <f t="shared" ref="B7" si="2">SUM(B8:B21)</f>
        <v>861764</v>
      </c>
      <c r="C7" s="160">
        <f t="shared" ref="C7:D7" si="3">SUM(C8:C21)</f>
        <v>902659.40000000014</v>
      </c>
      <c r="D7" s="160">
        <f t="shared" si="3"/>
        <v>905718</v>
      </c>
      <c r="E7" s="118">
        <f t="shared" ref="E7:E29" si="4">D7/C7*100</f>
        <v>100.33884320043637</v>
      </c>
      <c r="F7" s="117">
        <f t="shared" si="0"/>
        <v>43954</v>
      </c>
      <c r="G7" s="118">
        <f t="shared" si="1"/>
        <v>5.1004683416805534</v>
      </c>
      <c r="H7" s="161">
        <f>SUM(H8:H19)</f>
        <v>438436</v>
      </c>
      <c r="I7" s="173">
        <f>SUM(I8:I19)</f>
        <v>27701</v>
      </c>
      <c r="J7" s="174"/>
      <c r="K7" s="175"/>
    </row>
    <row r="8" spans="1:11" ht="25.5" customHeight="1">
      <c r="A8" s="162" t="s">
        <v>15</v>
      </c>
      <c r="B8" s="128">
        <v>246391</v>
      </c>
      <c r="C8" s="160">
        <v>252391.7</v>
      </c>
      <c r="D8" s="128">
        <v>236237</v>
      </c>
      <c r="E8" s="118">
        <f t="shared" si="4"/>
        <v>93.599353702994193</v>
      </c>
      <c r="F8" s="117">
        <f t="shared" si="0"/>
        <v>-10154</v>
      </c>
      <c r="G8" s="118">
        <f t="shared" si="1"/>
        <v>-4.121092085344026</v>
      </c>
      <c r="H8" s="106">
        <v>97303</v>
      </c>
      <c r="I8" s="176">
        <v>3360</v>
      </c>
      <c r="J8" s="175"/>
      <c r="K8" s="175"/>
    </row>
    <row r="9" spans="1:11" ht="25.5" customHeight="1">
      <c r="A9" s="163" t="s">
        <v>16</v>
      </c>
      <c r="B9" s="128">
        <v>179351</v>
      </c>
      <c r="C9" s="160">
        <v>200530</v>
      </c>
      <c r="D9" s="128">
        <v>204994</v>
      </c>
      <c r="E9" s="118">
        <f t="shared" si="4"/>
        <v>102.22610083279309</v>
      </c>
      <c r="F9" s="117">
        <f t="shared" si="0"/>
        <v>25643</v>
      </c>
      <c r="G9" s="118">
        <f t="shared" si="1"/>
        <v>14.297662126221766</v>
      </c>
      <c r="H9" s="106">
        <v>97071</v>
      </c>
      <c r="I9" s="176">
        <v>1309</v>
      </c>
      <c r="J9" s="175"/>
      <c r="K9" s="175"/>
    </row>
    <row r="10" spans="1:11" ht="25.5" customHeight="1">
      <c r="A10" s="162" t="s">
        <v>17</v>
      </c>
      <c r="B10" s="128">
        <v>26582</v>
      </c>
      <c r="C10" s="160">
        <v>27816.45</v>
      </c>
      <c r="D10" s="128">
        <v>29362</v>
      </c>
      <c r="E10" s="118">
        <f t="shared" si="4"/>
        <v>105.55624459627306</v>
      </c>
      <c r="F10" s="117">
        <f t="shared" si="0"/>
        <v>2780</v>
      </c>
      <c r="G10" s="118">
        <f t="shared" si="1"/>
        <v>10.458204800240765</v>
      </c>
      <c r="H10" s="106">
        <v>29530</v>
      </c>
      <c r="I10" s="176">
        <v>884</v>
      </c>
    </row>
    <row r="11" spans="1:11" ht="25.5" customHeight="1">
      <c r="A11" s="164" t="s">
        <v>18</v>
      </c>
      <c r="B11" s="128">
        <v>70</v>
      </c>
      <c r="C11" s="160">
        <v>72.45</v>
      </c>
      <c r="D11" s="128">
        <v>13</v>
      </c>
      <c r="E11" s="118">
        <f t="shared" si="4"/>
        <v>17.943409247757071</v>
      </c>
      <c r="F11" s="117">
        <f t="shared" si="0"/>
        <v>-57</v>
      </c>
      <c r="G11" s="118">
        <f t="shared" si="1"/>
        <v>-81.428571428571431</v>
      </c>
      <c r="H11" s="106">
        <v>1096</v>
      </c>
      <c r="I11" s="176">
        <v>44</v>
      </c>
    </row>
    <row r="12" spans="1:11" ht="25.5" customHeight="1">
      <c r="A12" s="165" t="s">
        <v>19</v>
      </c>
      <c r="B12" s="128">
        <v>40727</v>
      </c>
      <c r="C12" s="160">
        <v>39556.25</v>
      </c>
      <c r="D12" s="128">
        <v>36316</v>
      </c>
      <c r="E12" s="118">
        <f t="shared" si="4"/>
        <v>91.808500553009949</v>
      </c>
      <c r="F12" s="117">
        <f t="shared" si="0"/>
        <v>-4411</v>
      </c>
      <c r="G12" s="118">
        <f t="shared" si="1"/>
        <v>-10.830652883836276</v>
      </c>
      <c r="H12" s="106">
        <v>34041</v>
      </c>
      <c r="I12" s="176">
        <v>1546</v>
      </c>
    </row>
    <row r="13" spans="1:11" ht="25.5" customHeight="1">
      <c r="A13" s="165" t="s">
        <v>20</v>
      </c>
      <c r="B13" s="128">
        <v>47784</v>
      </c>
      <c r="C13" s="160">
        <v>51189.5</v>
      </c>
      <c r="D13" s="128">
        <v>59141</v>
      </c>
      <c r="E13" s="118">
        <f t="shared" si="4"/>
        <v>115.53345901014858</v>
      </c>
      <c r="F13" s="117">
        <f t="shared" si="0"/>
        <v>11357</v>
      </c>
      <c r="G13" s="118">
        <f t="shared" si="1"/>
        <v>23.767369830905743</v>
      </c>
      <c r="H13" s="106">
        <v>32560</v>
      </c>
      <c r="I13" s="176">
        <v>1519</v>
      </c>
    </row>
    <row r="14" spans="1:11" ht="25.5" customHeight="1">
      <c r="A14" s="165" t="s">
        <v>21</v>
      </c>
      <c r="B14" s="128">
        <v>14547</v>
      </c>
      <c r="C14" s="160">
        <v>14473</v>
      </c>
      <c r="D14" s="128">
        <v>16624</v>
      </c>
      <c r="E14" s="118">
        <f t="shared" si="4"/>
        <v>114.86215712015478</v>
      </c>
      <c r="F14" s="117">
        <f t="shared" si="0"/>
        <v>2077</v>
      </c>
      <c r="G14" s="118">
        <f t="shared" si="1"/>
        <v>14.27785797758988</v>
      </c>
      <c r="H14" s="106">
        <v>9814</v>
      </c>
      <c r="I14" s="176">
        <v>395</v>
      </c>
    </row>
    <row r="15" spans="1:11" ht="25.5" customHeight="1">
      <c r="A15" s="165" t="s">
        <v>22</v>
      </c>
      <c r="B15" s="128">
        <v>33703</v>
      </c>
      <c r="C15" s="160">
        <v>35168.300000000003</v>
      </c>
      <c r="D15" s="128">
        <v>35753</v>
      </c>
      <c r="E15" s="118">
        <f t="shared" si="4"/>
        <v>101.66257680922877</v>
      </c>
      <c r="F15" s="117">
        <f t="shared" si="0"/>
        <v>2050</v>
      </c>
      <c r="G15" s="118">
        <f t="shared" si="1"/>
        <v>6.0825445806011329</v>
      </c>
      <c r="H15" s="106">
        <v>34851</v>
      </c>
      <c r="I15" s="176">
        <v>8553</v>
      </c>
    </row>
    <row r="16" spans="1:11" ht="25.5" customHeight="1">
      <c r="A16" s="165" t="s">
        <v>23</v>
      </c>
      <c r="B16" s="128">
        <v>108914</v>
      </c>
      <c r="C16" s="160">
        <v>118660.35</v>
      </c>
      <c r="D16" s="128">
        <v>136756</v>
      </c>
      <c r="E16" s="118">
        <f t="shared" si="4"/>
        <v>115.24995501867303</v>
      </c>
      <c r="F16" s="117">
        <f t="shared" si="0"/>
        <v>27842</v>
      </c>
      <c r="G16" s="118">
        <f t="shared" si="1"/>
        <v>25.56328846612924</v>
      </c>
      <c r="H16" s="106">
        <v>44308</v>
      </c>
      <c r="I16" s="176">
        <v>1387</v>
      </c>
    </row>
    <row r="17" spans="1:11" ht="25.5" customHeight="1">
      <c r="A17" s="165" t="s">
        <v>24</v>
      </c>
      <c r="B17" s="128">
        <v>2066</v>
      </c>
      <c r="C17" s="160">
        <v>2212.15</v>
      </c>
      <c r="D17" s="128">
        <v>4047</v>
      </c>
      <c r="E17" s="118">
        <f t="shared" si="4"/>
        <v>182.94419456185159</v>
      </c>
      <c r="F17" s="117">
        <f t="shared" si="0"/>
        <v>1981</v>
      </c>
      <c r="G17" s="118">
        <f t="shared" si="1"/>
        <v>95.885769603097771</v>
      </c>
      <c r="H17" s="106">
        <v>1</v>
      </c>
      <c r="I17" s="176">
        <v>1845</v>
      </c>
    </row>
    <row r="18" spans="1:11" ht="25.5" customHeight="1">
      <c r="A18" s="165" t="s">
        <v>25</v>
      </c>
      <c r="B18" s="128">
        <v>10599</v>
      </c>
      <c r="C18" s="160">
        <v>6000</v>
      </c>
      <c r="D18" s="128">
        <v>17780</v>
      </c>
      <c r="E18" s="118">
        <f t="shared" si="4"/>
        <v>296.33333333333331</v>
      </c>
      <c r="F18" s="117">
        <f t="shared" si="0"/>
        <v>7181</v>
      </c>
      <c r="G18" s="118">
        <f t="shared" si="1"/>
        <v>67.751674686291167</v>
      </c>
      <c r="H18" s="106">
        <v>16565</v>
      </c>
      <c r="I18" s="176">
        <v>6161</v>
      </c>
    </row>
    <row r="19" spans="1:11" ht="25.5" customHeight="1">
      <c r="A19" s="165" t="s">
        <v>26</v>
      </c>
      <c r="B19" s="128">
        <v>150970</v>
      </c>
      <c r="C19" s="160">
        <v>154460.75</v>
      </c>
      <c r="D19" s="128">
        <v>126385</v>
      </c>
      <c r="E19" s="118">
        <f t="shared" si="4"/>
        <v>81.823375841435436</v>
      </c>
      <c r="F19" s="117">
        <f t="shared" si="0"/>
        <v>-24585</v>
      </c>
      <c r="G19" s="118">
        <f t="shared" si="1"/>
        <v>-16.284692322978074</v>
      </c>
      <c r="H19" s="106">
        <v>41296</v>
      </c>
      <c r="I19" s="176">
        <v>698</v>
      </c>
    </row>
    <row r="20" spans="1:11" ht="25.5" customHeight="1">
      <c r="A20" s="166" t="s">
        <v>27</v>
      </c>
      <c r="B20" s="128">
        <v>178</v>
      </c>
      <c r="C20" s="160">
        <v>178.5</v>
      </c>
      <c r="D20" s="128">
        <v>284</v>
      </c>
      <c r="E20" s="118">
        <f t="shared" si="4"/>
        <v>159.10364145658264</v>
      </c>
      <c r="F20" s="117">
        <f t="shared" si="0"/>
        <v>106</v>
      </c>
      <c r="G20" s="118"/>
      <c r="I20" s="176">
        <v>698</v>
      </c>
    </row>
    <row r="21" spans="1:11" ht="25.5" customHeight="1">
      <c r="A21" s="163" t="s">
        <v>28</v>
      </c>
      <c r="B21" s="128">
        <v>-118</v>
      </c>
      <c r="C21" s="160">
        <v>-50</v>
      </c>
      <c r="D21" s="128">
        <v>2026</v>
      </c>
      <c r="E21" s="118"/>
      <c r="F21" s="117">
        <f t="shared" si="0"/>
        <v>2144</v>
      </c>
      <c r="G21" s="118">
        <f>F21/-B21*100</f>
        <v>1816.949152542373</v>
      </c>
      <c r="H21" s="106">
        <v>198783</v>
      </c>
      <c r="I21" s="176">
        <v>12466</v>
      </c>
      <c r="J21" s="175"/>
      <c r="K21" s="175"/>
    </row>
    <row r="22" spans="1:11" ht="25.5" customHeight="1">
      <c r="A22" s="159" t="s">
        <v>29</v>
      </c>
      <c r="B22" s="116">
        <f>SUM(B23:B30)</f>
        <v>85857</v>
      </c>
      <c r="C22" s="116">
        <f>SUM(C23:C30)</f>
        <v>89606.5</v>
      </c>
      <c r="D22" s="116">
        <f>SUM(D23:D30)</f>
        <v>110044</v>
      </c>
      <c r="E22" s="118">
        <f t="shared" si="4"/>
        <v>122.80805521920843</v>
      </c>
      <c r="F22" s="117">
        <f t="shared" si="0"/>
        <v>24187</v>
      </c>
      <c r="G22" s="118">
        <f t="shared" ref="G22:G27" si="5">F22/B22*100</f>
        <v>28.171261516242126</v>
      </c>
      <c r="H22" s="106">
        <v>41296</v>
      </c>
      <c r="I22" s="176">
        <v>698</v>
      </c>
    </row>
    <row r="23" spans="1:11" ht="25.5" customHeight="1">
      <c r="A23" s="162" t="s">
        <v>30</v>
      </c>
      <c r="B23" s="128">
        <v>3020</v>
      </c>
      <c r="C23" s="160">
        <v>3020</v>
      </c>
      <c r="D23" s="128">
        <v>2795</v>
      </c>
      <c r="E23" s="118">
        <f t="shared" si="4"/>
        <v>92.549668874172184</v>
      </c>
      <c r="F23" s="117">
        <f t="shared" si="0"/>
        <v>-225</v>
      </c>
      <c r="G23" s="118">
        <f t="shared" si="5"/>
        <v>-7.4503311258278151</v>
      </c>
      <c r="I23" s="176">
        <v>610</v>
      </c>
    </row>
    <row r="24" spans="1:11" ht="25.5" customHeight="1">
      <c r="A24" s="162" t="s">
        <v>31</v>
      </c>
      <c r="B24" s="128">
        <v>6905</v>
      </c>
      <c r="C24" s="160">
        <v>6922.65</v>
      </c>
      <c r="D24" s="128">
        <v>15220</v>
      </c>
      <c r="E24" s="118">
        <f t="shared" si="4"/>
        <v>219.85800235458964</v>
      </c>
      <c r="F24" s="117">
        <f t="shared" si="0"/>
        <v>8315</v>
      </c>
      <c r="G24" s="118">
        <f t="shared" si="5"/>
        <v>120.41998551774076</v>
      </c>
      <c r="H24" s="106">
        <v>8673</v>
      </c>
      <c r="I24" s="176">
        <v>664</v>
      </c>
    </row>
    <row r="25" spans="1:11" ht="25.5" customHeight="1">
      <c r="A25" s="162" t="s">
        <v>32</v>
      </c>
      <c r="B25" s="128">
        <v>18227</v>
      </c>
      <c r="C25" s="160">
        <v>16435.95</v>
      </c>
      <c r="D25" s="128">
        <v>12843</v>
      </c>
      <c r="E25" s="118">
        <f t="shared" si="4"/>
        <v>78.139687696786609</v>
      </c>
      <c r="F25" s="117">
        <f t="shared" si="0"/>
        <v>-5384</v>
      </c>
      <c r="G25" s="118">
        <f t="shared" si="5"/>
        <v>-29.538596587480111</v>
      </c>
      <c r="H25" s="106">
        <v>8263</v>
      </c>
      <c r="I25" s="176">
        <v>3008</v>
      </c>
    </row>
    <row r="26" spans="1:11" ht="25.5" customHeight="1">
      <c r="A26" s="162" t="s">
        <v>33</v>
      </c>
      <c r="B26" s="128"/>
      <c r="C26" s="160">
        <v>0</v>
      </c>
      <c r="D26" s="128"/>
      <c r="E26" s="118"/>
      <c r="F26" s="117">
        <f t="shared" si="0"/>
        <v>0</v>
      </c>
      <c r="G26" s="118"/>
      <c r="H26" s="106">
        <v>132214</v>
      </c>
      <c r="I26" s="176"/>
    </row>
    <row r="27" spans="1:11" ht="25.5" customHeight="1">
      <c r="A27" s="162" t="s">
        <v>34</v>
      </c>
      <c r="B27" s="128">
        <v>46650</v>
      </c>
      <c r="C27" s="160">
        <v>53227.9</v>
      </c>
      <c r="D27" s="128">
        <v>67700</v>
      </c>
      <c r="E27" s="118">
        <f t="shared" si="4"/>
        <v>127.18893662909865</v>
      </c>
      <c r="F27" s="117">
        <f t="shared" si="0"/>
        <v>21050</v>
      </c>
      <c r="G27" s="118">
        <f t="shared" si="5"/>
        <v>45.123258306538048</v>
      </c>
      <c r="H27" s="106">
        <v>670</v>
      </c>
      <c r="I27" s="176">
        <v>7184</v>
      </c>
    </row>
    <row r="28" spans="1:11" ht="25.5" customHeight="1">
      <c r="A28" s="162" t="s">
        <v>35</v>
      </c>
      <c r="B28" s="128"/>
      <c r="C28" s="160"/>
      <c r="D28" s="128"/>
      <c r="E28" s="118"/>
      <c r="F28" s="117">
        <f t="shared" si="0"/>
        <v>0</v>
      </c>
      <c r="G28" s="118"/>
      <c r="I28" s="176"/>
    </row>
    <row r="29" spans="1:11" ht="25.5" customHeight="1">
      <c r="A29" s="162" t="s">
        <v>28</v>
      </c>
      <c r="B29" s="128">
        <v>11055</v>
      </c>
      <c r="C29" s="167">
        <v>10000</v>
      </c>
      <c r="D29" s="128">
        <v>11486</v>
      </c>
      <c r="E29" s="118">
        <f t="shared" si="4"/>
        <v>114.86000000000001</v>
      </c>
      <c r="F29" s="117">
        <f t="shared" si="0"/>
        <v>431</v>
      </c>
      <c r="G29" s="118"/>
      <c r="I29" s="176"/>
    </row>
    <row r="30" spans="1:11" ht="25.5" customHeight="1">
      <c r="A30" s="168" t="s">
        <v>36</v>
      </c>
      <c r="B30" s="167"/>
      <c r="C30" s="167"/>
      <c r="D30" s="167"/>
      <c r="E30" s="169"/>
      <c r="F30" s="170"/>
      <c r="G30" s="169"/>
    </row>
    <row r="31" spans="1:11" ht="16.5" customHeight="1">
      <c r="F31" s="147"/>
    </row>
    <row r="32" spans="1:11" ht="16.5" customHeight="1">
      <c r="F32" s="147"/>
    </row>
    <row r="33" spans="6:6" ht="16.5" customHeight="1">
      <c r="F33" s="147"/>
    </row>
    <row r="34" spans="6:6" ht="16.5" customHeight="1">
      <c r="F34" s="148"/>
    </row>
    <row r="35" spans="6:6" ht="16.5" customHeight="1">
      <c r="F35" s="148"/>
    </row>
  </sheetData>
  <mergeCells count="7">
    <mergeCell ref="A2:G2"/>
    <mergeCell ref="F4:G4"/>
    <mergeCell ref="A4:A5"/>
    <mergeCell ref="B4:B5"/>
    <mergeCell ref="C4:C5"/>
    <mergeCell ref="D4:D5"/>
    <mergeCell ref="E4:E5"/>
  </mergeCells>
  <phoneticPr fontId="34" type="noConversion"/>
  <printOptions horizontalCentered="1"/>
  <pageMargins left="0.55000000000000004" right="0.46" top="0.59" bottom="0.6" header="0.22" footer="0.4"/>
  <pageSetup paperSize="9" orientation="portrait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L31"/>
  <sheetViews>
    <sheetView showZeros="0" tabSelected="1" workbookViewId="0">
      <pane xSplit="1" ySplit="5" topLeftCell="B30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ColWidth="9" defaultRowHeight="14.4"/>
  <cols>
    <col min="1" max="1" width="21.69921875" style="5" customWidth="1"/>
    <col min="2" max="2" width="8.796875" style="5" customWidth="1"/>
    <col min="3" max="3" width="9.3984375" style="5" customWidth="1"/>
    <col min="4" max="4" width="9.19921875" style="5" customWidth="1"/>
    <col min="5" max="5" width="9.5" style="5" customWidth="1"/>
    <col min="6" max="6" width="7.3984375" style="5" customWidth="1"/>
    <col min="7" max="7" width="9" style="5"/>
    <col min="8" max="8" width="8.5" style="108" customWidth="1"/>
    <col min="9" max="11" width="9" style="5" hidden="1" customWidth="1"/>
    <col min="12" max="12" width="4.8984375" style="5" hidden="1" customWidth="1"/>
    <col min="13" max="16384" width="9" style="5"/>
  </cols>
  <sheetData>
    <row r="1" spans="1:12" ht="19.5" customHeight="1">
      <c r="A1" s="5" t="s">
        <v>37</v>
      </c>
    </row>
    <row r="2" spans="1:12" ht="33.75" customHeight="1">
      <c r="A2" s="182" t="s">
        <v>38</v>
      </c>
      <c r="B2" s="182"/>
      <c r="C2" s="182"/>
      <c r="D2" s="182"/>
      <c r="E2" s="182"/>
      <c r="F2" s="182"/>
      <c r="G2" s="182"/>
      <c r="H2" s="182"/>
    </row>
    <row r="3" spans="1:12" ht="29.4" customHeight="1">
      <c r="G3" s="183" t="s">
        <v>2</v>
      </c>
      <c r="H3" s="183"/>
    </row>
    <row r="4" spans="1:12" ht="22.2" customHeight="1">
      <c r="A4" s="203" t="s">
        <v>3</v>
      </c>
      <c r="B4" s="203" t="s">
        <v>209</v>
      </c>
      <c r="C4" s="203"/>
      <c r="D4" s="204" t="s">
        <v>210</v>
      </c>
      <c r="E4" s="204" t="s">
        <v>6</v>
      </c>
      <c r="F4" s="205" t="s">
        <v>7</v>
      </c>
      <c r="G4" s="203" t="s">
        <v>8</v>
      </c>
      <c r="H4" s="203"/>
    </row>
    <row r="5" spans="1:12" ht="22.2" customHeight="1">
      <c r="A5" s="203"/>
      <c r="B5" s="209" t="s">
        <v>211</v>
      </c>
      <c r="C5" s="206" t="s">
        <v>212</v>
      </c>
      <c r="D5" s="204"/>
      <c r="E5" s="204"/>
      <c r="F5" s="207"/>
      <c r="G5" s="206" t="s">
        <v>9</v>
      </c>
      <c r="H5" s="208" t="s">
        <v>10</v>
      </c>
      <c r="I5" s="5" t="s">
        <v>11</v>
      </c>
      <c r="J5" s="5" t="s">
        <v>12</v>
      </c>
      <c r="K5" s="5" t="s">
        <v>39</v>
      </c>
      <c r="L5" s="5" t="s">
        <v>40</v>
      </c>
    </row>
    <row r="6" spans="1:12" s="107" customFormat="1" ht="27.75" customHeight="1">
      <c r="A6" s="137" t="s">
        <v>41</v>
      </c>
      <c r="B6" s="120">
        <f>SUM(B7:B29)</f>
        <v>719540</v>
      </c>
      <c r="C6" s="120">
        <f>SUM(C7:C29)</f>
        <v>673715</v>
      </c>
      <c r="D6" s="211">
        <f>SUM(D7:D29)</f>
        <v>713703.68</v>
      </c>
      <c r="E6" s="120">
        <f>SUM(E7:E29)</f>
        <v>731463</v>
      </c>
      <c r="F6" s="121">
        <f t="shared" ref="F6:F29" si="0">E6/D6*100</f>
        <v>102.4883324126898</v>
      </c>
      <c r="G6" s="120">
        <f>E6-B6</f>
        <v>11923</v>
      </c>
      <c r="H6" s="121">
        <f>G6/B6*100</f>
        <v>1.657030880840537</v>
      </c>
      <c r="I6" s="107">
        <f>SUM(I7:I29)</f>
        <v>530313</v>
      </c>
      <c r="J6" s="107">
        <f>SUM(J7:J29)</f>
        <v>46360</v>
      </c>
    </row>
    <row r="7" spans="1:12" ht="24.75" customHeight="1">
      <c r="A7" s="151" t="s">
        <v>42</v>
      </c>
      <c r="B7" s="152">
        <v>76060</v>
      </c>
      <c r="C7" s="152">
        <v>75547</v>
      </c>
      <c r="D7" s="152">
        <v>66204.41</v>
      </c>
      <c r="E7" s="152">
        <v>74373</v>
      </c>
      <c r="F7" s="124">
        <f t="shared" si="0"/>
        <v>112.33843787747672</v>
      </c>
      <c r="G7" s="152">
        <f t="shared" ref="G7:G22" si="1">E7-B7</f>
        <v>-1687</v>
      </c>
      <c r="H7" s="124">
        <f t="shared" ref="H7:H22" si="2">G7/B7*100</f>
        <v>-2.217985800683671</v>
      </c>
      <c r="I7" s="5">
        <v>71398</v>
      </c>
      <c r="J7" s="5">
        <v>12592</v>
      </c>
      <c r="K7" s="5">
        <v>60874</v>
      </c>
      <c r="L7" s="5">
        <v>12232</v>
      </c>
    </row>
    <row r="8" spans="1:12" ht="24.75" customHeight="1">
      <c r="A8" s="151" t="s">
        <v>43</v>
      </c>
      <c r="B8" s="152">
        <v>295</v>
      </c>
      <c r="C8" s="152">
        <v>295</v>
      </c>
      <c r="D8" s="152">
        <v>327.60000000000002</v>
      </c>
      <c r="E8" s="152">
        <v>505</v>
      </c>
      <c r="F8" s="124">
        <f t="shared" si="0"/>
        <v>154.15140415140414</v>
      </c>
      <c r="G8" s="152">
        <f t="shared" si="1"/>
        <v>210</v>
      </c>
      <c r="H8" s="124">
        <f t="shared" si="2"/>
        <v>71.186440677966104</v>
      </c>
      <c r="I8" s="5">
        <v>420</v>
      </c>
      <c r="J8" s="5">
        <v>73</v>
      </c>
      <c r="K8" s="5">
        <v>1055</v>
      </c>
      <c r="L8" s="5">
        <v>37</v>
      </c>
    </row>
    <row r="9" spans="1:12" ht="24.75" customHeight="1">
      <c r="A9" s="151" t="s">
        <v>44</v>
      </c>
      <c r="B9" s="152">
        <v>25579</v>
      </c>
      <c r="C9" s="152">
        <v>25328</v>
      </c>
      <c r="D9" s="152">
        <v>16321.5</v>
      </c>
      <c r="E9" s="152">
        <v>16521</v>
      </c>
      <c r="F9" s="124">
        <f t="shared" si="0"/>
        <v>101.22231412553992</v>
      </c>
      <c r="G9" s="152">
        <f t="shared" si="1"/>
        <v>-9058</v>
      </c>
      <c r="H9" s="124">
        <f t="shared" si="2"/>
        <v>-35.411861292466476</v>
      </c>
      <c r="I9" s="5">
        <v>30613</v>
      </c>
      <c r="J9" s="5">
        <v>80</v>
      </c>
      <c r="K9" s="5">
        <v>30335</v>
      </c>
      <c r="L9" s="5">
        <v>1825</v>
      </c>
    </row>
    <row r="10" spans="1:12" ht="24.75" customHeight="1">
      <c r="A10" s="151" t="s">
        <v>45</v>
      </c>
      <c r="B10" s="152">
        <v>77075</v>
      </c>
      <c r="C10" s="152">
        <v>58517</v>
      </c>
      <c r="D10" s="152">
        <v>80163.87</v>
      </c>
      <c r="E10" s="152">
        <v>70383</v>
      </c>
      <c r="F10" s="124">
        <f t="shared" si="0"/>
        <v>87.798904918138305</v>
      </c>
      <c r="G10" s="152">
        <f t="shared" si="1"/>
        <v>-6692</v>
      </c>
      <c r="H10" s="124">
        <f t="shared" si="2"/>
        <v>-8.6824521569899442</v>
      </c>
      <c r="I10" s="5">
        <v>44866</v>
      </c>
      <c r="K10" s="5">
        <v>50567</v>
      </c>
      <c r="L10" s="5">
        <v>4055</v>
      </c>
    </row>
    <row r="11" spans="1:12" ht="24.75" customHeight="1">
      <c r="A11" s="151" t="s">
        <v>46</v>
      </c>
      <c r="B11" s="152">
        <v>60838</v>
      </c>
      <c r="C11" s="152">
        <v>40834</v>
      </c>
      <c r="D11" s="152">
        <v>70773.91</v>
      </c>
      <c r="E11" s="152">
        <v>53887</v>
      </c>
      <c r="F11" s="124">
        <f t="shared" si="0"/>
        <v>76.139639593177762</v>
      </c>
      <c r="G11" s="152">
        <f t="shared" si="1"/>
        <v>-6951</v>
      </c>
      <c r="H11" s="124">
        <f t="shared" si="2"/>
        <v>-11.425424898911864</v>
      </c>
      <c r="I11" s="5">
        <v>39167</v>
      </c>
      <c r="J11" s="5">
        <v>1226</v>
      </c>
      <c r="K11" s="5">
        <v>37700</v>
      </c>
      <c r="L11" s="5">
        <v>19336</v>
      </c>
    </row>
    <row r="12" spans="1:12" ht="24.75" customHeight="1">
      <c r="A12" s="153" t="s">
        <v>47</v>
      </c>
      <c r="B12" s="152">
        <v>9254</v>
      </c>
      <c r="C12" s="152">
        <v>8902</v>
      </c>
      <c r="D12" s="152">
        <v>9986.01</v>
      </c>
      <c r="E12" s="152">
        <v>10725</v>
      </c>
      <c r="F12" s="124">
        <f t="shared" si="0"/>
        <v>107.40025295388247</v>
      </c>
      <c r="G12" s="152">
        <f t="shared" si="1"/>
        <v>1471</v>
      </c>
      <c r="H12" s="124">
        <f t="shared" si="2"/>
        <v>15.89582883077588</v>
      </c>
      <c r="I12" s="5">
        <v>2725</v>
      </c>
      <c r="J12" s="5">
        <v>229</v>
      </c>
      <c r="K12" s="5">
        <v>5676</v>
      </c>
      <c r="L12" s="5">
        <v>7290</v>
      </c>
    </row>
    <row r="13" spans="1:12" ht="24.75" customHeight="1">
      <c r="A13" s="151" t="s">
        <v>48</v>
      </c>
      <c r="B13" s="152">
        <v>66181</v>
      </c>
      <c r="C13" s="152">
        <v>65516</v>
      </c>
      <c r="D13" s="152">
        <v>62620.56</v>
      </c>
      <c r="E13" s="152">
        <v>69281</v>
      </c>
      <c r="F13" s="124">
        <f t="shared" si="0"/>
        <v>110.63618722029953</v>
      </c>
      <c r="G13" s="152">
        <f t="shared" si="1"/>
        <v>3100</v>
      </c>
      <c r="H13" s="124">
        <f t="shared" si="2"/>
        <v>4.684123842190357</v>
      </c>
      <c r="I13" s="5">
        <v>15065</v>
      </c>
      <c r="J13" s="5">
        <v>3737</v>
      </c>
      <c r="K13" s="5">
        <v>10225</v>
      </c>
      <c r="L13" s="5">
        <v>3541</v>
      </c>
    </row>
    <row r="14" spans="1:12" ht="24.75" customHeight="1">
      <c r="A14" s="153" t="s">
        <v>49</v>
      </c>
      <c r="B14" s="152">
        <v>32822</v>
      </c>
      <c r="C14" s="152">
        <v>31969</v>
      </c>
      <c r="D14" s="152">
        <v>33419.839999999997</v>
      </c>
      <c r="E14" s="152">
        <v>37133</v>
      </c>
      <c r="F14" s="124">
        <f t="shared" si="0"/>
        <v>111.11064565240289</v>
      </c>
      <c r="G14" s="152">
        <f t="shared" si="1"/>
        <v>4311</v>
      </c>
      <c r="H14" s="124">
        <f t="shared" si="2"/>
        <v>13.13448296874048</v>
      </c>
      <c r="I14" s="5">
        <v>19497</v>
      </c>
      <c r="J14" s="5">
        <v>192</v>
      </c>
      <c r="K14" s="5">
        <v>14667</v>
      </c>
      <c r="L14" s="5">
        <v>1796</v>
      </c>
    </row>
    <row r="15" spans="1:12" ht="24.75" customHeight="1">
      <c r="A15" s="151" t="s">
        <v>50</v>
      </c>
      <c r="B15" s="152">
        <v>10560</v>
      </c>
      <c r="C15" s="152">
        <v>10268</v>
      </c>
      <c r="D15" s="152">
        <v>11257.84</v>
      </c>
      <c r="E15" s="152">
        <v>16212</v>
      </c>
      <c r="F15" s="124">
        <f t="shared" si="0"/>
        <v>144.00631026911023</v>
      </c>
      <c r="G15" s="152">
        <f t="shared" si="1"/>
        <v>5652</v>
      </c>
      <c r="H15" s="124">
        <f t="shared" si="2"/>
        <v>53.52272727272728</v>
      </c>
      <c r="I15" s="5">
        <v>2708</v>
      </c>
      <c r="J15" s="5">
        <v>1237</v>
      </c>
      <c r="K15" s="5">
        <v>5514</v>
      </c>
      <c r="L15" s="5">
        <v>967</v>
      </c>
    </row>
    <row r="16" spans="1:12" ht="24.75" customHeight="1">
      <c r="A16" s="151" t="s">
        <v>51</v>
      </c>
      <c r="B16" s="152">
        <v>127631</v>
      </c>
      <c r="C16" s="152">
        <v>126350</v>
      </c>
      <c r="D16" s="152">
        <v>150450.57</v>
      </c>
      <c r="E16" s="152">
        <v>166916</v>
      </c>
      <c r="F16" s="124">
        <f t="shared" si="0"/>
        <v>110.94407950730927</v>
      </c>
      <c r="G16" s="152">
        <f t="shared" si="1"/>
        <v>39285</v>
      </c>
      <c r="H16" s="124">
        <f t="shared" si="2"/>
        <v>30.780139621251891</v>
      </c>
      <c r="I16" s="5">
        <v>145231</v>
      </c>
      <c r="J16" s="5">
        <v>18916</v>
      </c>
      <c r="K16" s="5">
        <v>297780</v>
      </c>
      <c r="L16" s="5">
        <v>34006</v>
      </c>
    </row>
    <row r="17" spans="1:12" ht="24.75" customHeight="1">
      <c r="A17" s="151" t="s">
        <v>52</v>
      </c>
      <c r="B17" s="152">
        <v>36905</v>
      </c>
      <c r="C17" s="152">
        <v>35259</v>
      </c>
      <c r="D17" s="152">
        <v>38546.089999999997</v>
      </c>
      <c r="E17" s="152">
        <v>40173</v>
      </c>
      <c r="F17" s="124">
        <f t="shared" si="0"/>
        <v>104.22068749385475</v>
      </c>
      <c r="G17" s="152">
        <f t="shared" si="1"/>
        <v>3268</v>
      </c>
      <c r="H17" s="124">
        <f t="shared" si="2"/>
        <v>8.8551686763311217</v>
      </c>
      <c r="I17" s="5">
        <v>20502</v>
      </c>
      <c r="J17" s="5">
        <v>3579</v>
      </c>
      <c r="K17" s="5">
        <v>22301</v>
      </c>
      <c r="L17" s="5">
        <v>2396</v>
      </c>
    </row>
    <row r="18" spans="1:12" ht="24.75" customHeight="1">
      <c r="A18" s="151" t="s">
        <v>53</v>
      </c>
      <c r="B18" s="152">
        <v>14005</v>
      </c>
      <c r="C18" s="152">
        <v>13823</v>
      </c>
      <c r="D18" s="152">
        <v>11165.87</v>
      </c>
      <c r="E18" s="152">
        <v>13896</v>
      </c>
      <c r="F18" s="124">
        <f t="shared" si="0"/>
        <v>124.45066976420107</v>
      </c>
      <c r="G18" s="152">
        <f t="shared" si="1"/>
        <v>-109</v>
      </c>
      <c r="H18" s="124">
        <f t="shared" si="2"/>
        <v>-0.77829346661906462</v>
      </c>
      <c r="I18" s="5">
        <v>18423</v>
      </c>
      <c r="J18" s="5">
        <v>15</v>
      </c>
      <c r="K18" s="5">
        <v>27862</v>
      </c>
      <c r="L18" s="5">
        <v>27</v>
      </c>
    </row>
    <row r="19" spans="1:12" ht="24.75" customHeight="1">
      <c r="A19" s="151" t="s">
        <v>54</v>
      </c>
      <c r="B19" s="152">
        <v>51380</v>
      </c>
      <c r="C19" s="152">
        <v>50155</v>
      </c>
      <c r="D19" s="152">
        <v>34109.64</v>
      </c>
      <c r="E19" s="152">
        <v>51955</v>
      </c>
      <c r="F19" s="124">
        <f t="shared" si="0"/>
        <v>152.31764392705404</v>
      </c>
      <c r="G19" s="152">
        <f t="shared" si="1"/>
        <v>575</v>
      </c>
      <c r="H19" s="124">
        <f t="shared" si="2"/>
        <v>1.1191124951342935</v>
      </c>
      <c r="I19" s="5">
        <v>12037</v>
      </c>
      <c r="J19" s="5">
        <v>853</v>
      </c>
      <c r="K19" s="5">
        <v>10896</v>
      </c>
      <c r="L19" s="5">
        <v>1185</v>
      </c>
    </row>
    <row r="20" spans="1:12" ht="24.75" customHeight="1">
      <c r="A20" s="151" t="s">
        <v>55</v>
      </c>
      <c r="B20" s="152">
        <v>46733</v>
      </c>
      <c r="C20" s="152">
        <v>46733</v>
      </c>
      <c r="D20" s="152">
        <v>48441.48</v>
      </c>
      <c r="E20" s="152">
        <v>30036</v>
      </c>
      <c r="F20" s="124">
        <f t="shared" si="0"/>
        <v>62.004711664466072</v>
      </c>
      <c r="G20" s="152">
        <f t="shared" si="1"/>
        <v>-16697</v>
      </c>
      <c r="H20" s="124">
        <f t="shared" si="2"/>
        <v>-35.728500203282479</v>
      </c>
      <c r="I20" s="5">
        <v>91681</v>
      </c>
      <c r="J20" s="5">
        <v>1810</v>
      </c>
      <c r="K20" s="5">
        <v>6462</v>
      </c>
      <c r="L20" s="5">
        <v>6434</v>
      </c>
    </row>
    <row r="21" spans="1:12" ht="24.75" customHeight="1">
      <c r="A21" s="151" t="s">
        <v>56</v>
      </c>
      <c r="B21" s="152">
        <v>114</v>
      </c>
      <c r="C21" s="152">
        <v>114</v>
      </c>
      <c r="D21" s="152">
        <v>10</v>
      </c>
      <c r="E21" s="152">
        <v>548</v>
      </c>
      <c r="F21" s="124">
        <f t="shared" si="0"/>
        <v>5480</v>
      </c>
      <c r="G21" s="152">
        <f t="shared" si="1"/>
        <v>434</v>
      </c>
      <c r="H21" s="124">
        <f t="shared" si="2"/>
        <v>380.70175438596488</v>
      </c>
      <c r="I21" s="5">
        <v>109</v>
      </c>
      <c r="K21" s="5">
        <v>48</v>
      </c>
    </row>
    <row r="22" spans="1:12" ht="24.75" customHeight="1">
      <c r="A22" s="151" t="s">
        <v>57</v>
      </c>
      <c r="B22" s="152">
        <v>388</v>
      </c>
      <c r="C22" s="152">
        <v>388</v>
      </c>
      <c r="D22" s="152">
        <v>229.42</v>
      </c>
      <c r="E22" s="152">
        <v>360</v>
      </c>
      <c r="F22" s="124">
        <f t="shared" si="0"/>
        <v>156.91744398919013</v>
      </c>
      <c r="G22" s="152">
        <f t="shared" si="1"/>
        <v>-28</v>
      </c>
      <c r="H22" s="124">
        <f t="shared" si="2"/>
        <v>-7.216494845360824</v>
      </c>
      <c r="I22" s="5">
        <v>301</v>
      </c>
      <c r="J22" s="5">
        <v>1459</v>
      </c>
      <c r="K22" s="5">
        <v>705</v>
      </c>
      <c r="L22" s="5">
        <v>307</v>
      </c>
    </row>
    <row r="23" spans="1:12" ht="24.75" customHeight="1">
      <c r="A23" s="151" t="s">
        <v>58</v>
      </c>
      <c r="B23" s="152">
        <v>10477</v>
      </c>
      <c r="C23" s="152">
        <v>10477</v>
      </c>
      <c r="D23" s="152">
        <v>10155.27</v>
      </c>
      <c r="E23" s="152">
        <v>10748</v>
      </c>
      <c r="F23" s="124">
        <f t="shared" si="0"/>
        <v>105.83667396337073</v>
      </c>
      <c r="G23" s="152">
        <f t="shared" ref="G23:G29" si="3">E23-B23</f>
        <v>271</v>
      </c>
      <c r="H23" s="124">
        <f t="shared" ref="H23:H29" si="4">G23/B23*100</f>
        <v>2.5866183067672042</v>
      </c>
      <c r="I23" s="5">
        <v>14535</v>
      </c>
      <c r="J23" s="5">
        <v>362</v>
      </c>
      <c r="K23" s="5">
        <v>11547</v>
      </c>
      <c r="L23" s="5">
        <v>248</v>
      </c>
    </row>
    <row r="24" spans="1:12" ht="24.75" customHeight="1">
      <c r="A24" s="151" t="s">
        <v>59</v>
      </c>
      <c r="B24" s="152">
        <v>61</v>
      </c>
      <c r="C24" s="152">
        <v>61</v>
      </c>
      <c r="D24" s="152">
        <v>90</v>
      </c>
      <c r="E24" s="152"/>
      <c r="F24" s="124">
        <f t="shared" si="0"/>
        <v>0</v>
      </c>
      <c r="G24" s="152">
        <f t="shared" si="3"/>
        <v>-61</v>
      </c>
      <c r="H24" s="124">
        <f t="shared" si="4"/>
        <v>-100</v>
      </c>
      <c r="I24" s="5">
        <v>338</v>
      </c>
      <c r="K24" s="5">
        <v>454</v>
      </c>
    </row>
    <row r="25" spans="1:12" ht="24.75" customHeight="1">
      <c r="A25" s="151" t="s">
        <v>60</v>
      </c>
      <c r="B25" s="152">
        <v>11570</v>
      </c>
      <c r="C25" s="152">
        <v>11567</v>
      </c>
      <c r="D25" s="152">
        <v>11159.8</v>
      </c>
      <c r="E25" s="152">
        <v>12220</v>
      </c>
      <c r="F25" s="124">
        <f t="shared" si="0"/>
        <v>109.5001702539472</v>
      </c>
      <c r="G25" s="152">
        <f t="shared" si="3"/>
        <v>650</v>
      </c>
      <c r="H25" s="124">
        <f t="shared" si="4"/>
        <v>5.6179775280898872</v>
      </c>
    </row>
    <row r="26" spans="1:12" ht="24.75" customHeight="1">
      <c r="A26" s="151" t="s">
        <v>61</v>
      </c>
      <c r="B26" s="152"/>
      <c r="C26" s="152"/>
      <c r="D26" s="152">
        <v>7200</v>
      </c>
      <c r="E26" s="152"/>
      <c r="F26" s="124">
        <f t="shared" si="0"/>
        <v>0</v>
      </c>
      <c r="G26" s="152">
        <f t="shared" si="3"/>
        <v>0</v>
      </c>
      <c r="H26" s="124"/>
    </row>
    <row r="27" spans="1:12" ht="24.75" customHeight="1">
      <c r="A27" s="151" t="s">
        <v>62</v>
      </c>
      <c r="B27" s="152">
        <v>3352</v>
      </c>
      <c r="C27" s="152">
        <v>3352</v>
      </c>
      <c r="D27" s="152"/>
      <c r="E27" s="152">
        <v>-270</v>
      </c>
      <c r="F27" s="124"/>
      <c r="G27" s="152">
        <f t="shared" ref="G27:G28" si="5">E27-B27</f>
        <v>-3622</v>
      </c>
      <c r="H27" s="124">
        <f t="shared" ref="H27:H28" si="6">G27/B27*100</f>
        <v>-108.05489260143197</v>
      </c>
    </row>
    <row r="28" spans="1:12" ht="24.75" customHeight="1">
      <c r="A28" s="151" t="s">
        <v>63</v>
      </c>
      <c r="B28" s="152">
        <v>57834</v>
      </c>
      <c r="C28" s="152">
        <v>57834</v>
      </c>
      <c r="D28" s="152">
        <v>50866</v>
      </c>
      <c r="E28" s="152">
        <v>55713</v>
      </c>
      <c r="F28" s="124">
        <f t="shared" ref="F28" si="7">E28/D28*100</f>
        <v>109.52895843982229</v>
      </c>
      <c r="G28" s="152">
        <f t="shared" si="5"/>
        <v>-2121</v>
      </c>
      <c r="H28" s="124">
        <f t="shared" si="6"/>
        <v>-3.6673928830791578</v>
      </c>
      <c r="I28" s="5">
        <v>697</v>
      </c>
      <c r="L28" s="5">
        <v>1</v>
      </c>
    </row>
    <row r="29" spans="1:12" ht="24.75" customHeight="1">
      <c r="A29" s="151" t="s">
        <v>64</v>
      </c>
      <c r="B29" s="152">
        <v>426</v>
      </c>
      <c r="C29" s="152">
        <v>426</v>
      </c>
      <c r="D29" s="152">
        <v>204</v>
      </c>
      <c r="E29" s="152">
        <v>148</v>
      </c>
      <c r="F29" s="124">
        <f t="shared" si="0"/>
        <v>72.549019607843135</v>
      </c>
      <c r="G29" s="152">
        <f t="shared" si="3"/>
        <v>-278</v>
      </c>
      <c r="H29" s="124">
        <f t="shared" si="4"/>
        <v>-65.258215962441312</v>
      </c>
    </row>
    <row r="31" spans="1:12" ht="33.6" customHeight="1">
      <c r="A31" s="210" t="s">
        <v>213</v>
      </c>
      <c r="B31" s="210"/>
      <c r="C31" s="210"/>
      <c r="D31" s="210"/>
      <c r="E31" s="210"/>
      <c r="F31" s="210"/>
      <c r="G31" s="210"/>
      <c r="H31" s="210"/>
    </row>
  </sheetData>
  <mergeCells count="9">
    <mergeCell ref="A31:H31"/>
    <mergeCell ref="A2:H2"/>
    <mergeCell ref="G3:H3"/>
    <mergeCell ref="G4:H4"/>
    <mergeCell ref="A4:A5"/>
    <mergeCell ref="D4:D5"/>
    <mergeCell ref="E4:E5"/>
    <mergeCell ref="F4:F5"/>
    <mergeCell ref="B4:C4"/>
  </mergeCells>
  <phoneticPr fontId="34" type="noConversion"/>
  <printOptions horizontalCentered="1"/>
  <pageMargins left="0.41" right="0.3" top="0.66874999999999996" bottom="0.66874999999999996" header="0.39305555555555599" footer="0.43263888888888902"/>
  <pageSetup paperSize="9" orientation="portrait" r:id="rId1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48"/>
  <sheetViews>
    <sheetView showZeros="0" tabSelected="1" workbookViewId="0">
      <pane xSplit="1" ySplit="5" topLeftCell="B6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ColWidth="9" defaultRowHeight="16.5" customHeight="1"/>
  <cols>
    <col min="1" max="1" width="31.69921875" style="106" customWidth="1"/>
    <col min="2" max="2" width="9.19921875" style="106" customWidth="1"/>
    <col min="3" max="3" width="10.3984375" style="106" customWidth="1"/>
    <col min="4" max="4" width="9.5" style="106" customWidth="1"/>
    <col min="5" max="5" width="8.09765625" style="132" customWidth="1"/>
    <col min="6" max="6" width="9.09765625" style="106" customWidth="1"/>
    <col min="7" max="7" width="7.8984375" style="132" customWidth="1"/>
    <col min="8" max="8" width="15.09765625" style="106" hidden="1" customWidth="1"/>
    <col min="9" max="9" width="10.5" style="106" hidden="1" customWidth="1"/>
    <col min="10" max="10" width="11.5" style="106" customWidth="1"/>
    <col min="11" max="16384" width="9" style="106"/>
  </cols>
  <sheetData>
    <row r="1" spans="1:12" ht="14.4">
      <c r="A1" s="106" t="s">
        <v>65</v>
      </c>
    </row>
    <row r="2" spans="1:12" ht="42.75" customHeight="1">
      <c r="A2" s="177" t="s">
        <v>66</v>
      </c>
      <c r="B2" s="177"/>
      <c r="C2" s="177"/>
      <c r="D2" s="177"/>
      <c r="E2" s="177"/>
      <c r="F2" s="177"/>
      <c r="G2" s="177"/>
      <c r="H2" s="133"/>
    </row>
    <row r="3" spans="1:12" s="131" customFormat="1" ht="28.5" customHeight="1">
      <c r="A3" s="134"/>
      <c r="C3" s="134"/>
      <c r="D3" s="134"/>
      <c r="E3" s="135"/>
      <c r="G3" s="136" t="s">
        <v>2</v>
      </c>
    </row>
    <row r="4" spans="1:12" s="131" customFormat="1" ht="21.75" customHeight="1">
      <c r="A4" s="178" t="s">
        <v>3</v>
      </c>
      <c r="B4" s="201" t="s">
        <v>4</v>
      </c>
      <c r="C4" s="179" t="s">
        <v>5</v>
      </c>
      <c r="D4" s="179" t="s">
        <v>6</v>
      </c>
      <c r="E4" s="180" t="s">
        <v>7</v>
      </c>
      <c r="F4" s="178" t="s">
        <v>8</v>
      </c>
      <c r="G4" s="178"/>
    </row>
    <row r="5" spans="1:12" s="131" customFormat="1" ht="21.75" customHeight="1">
      <c r="A5" s="178"/>
      <c r="B5" s="202"/>
      <c r="C5" s="179"/>
      <c r="D5" s="179"/>
      <c r="E5" s="181"/>
      <c r="F5" s="109" t="s">
        <v>9</v>
      </c>
      <c r="G5" s="110" t="s">
        <v>10</v>
      </c>
      <c r="H5" s="131" t="s">
        <v>11</v>
      </c>
      <c r="I5" s="131" t="s">
        <v>12</v>
      </c>
      <c r="J5" s="149"/>
      <c r="K5" s="149"/>
      <c r="L5" s="149"/>
    </row>
    <row r="6" spans="1:12" s="105" customFormat="1" ht="25.5" customHeight="1">
      <c r="A6" s="111" t="s">
        <v>67</v>
      </c>
      <c r="B6" s="126">
        <f>SUM(B7:B11)</f>
        <v>886531</v>
      </c>
      <c r="C6" s="126">
        <f>SUM(C7:C11)</f>
        <v>850000</v>
      </c>
      <c r="D6" s="126">
        <f>SUM(D7:D11)</f>
        <v>762035</v>
      </c>
      <c r="E6" s="114">
        <f t="shared" ref="E6:E12" si="0">D6/C6*100</f>
        <v>89.65117647058824</v>
      </c>
      <c r="F6" s="126">
        <f>D6-B6</f>
        <v>-124496</v>
      </c>
      <c r="G6" s="114">
        <f>F6/B6*100</f>
        <v>-14.043050948020994</v>
      </c>
      <c r="H6" s="105">
        <f>SUM(H7:H11)</f>
        <v>443872</v>
      </c>
      <c r="I6" s="150">
        <f>SUM(I7:I11)</f>
        <v>67062</v>
      </c>
    </row>
    <row r="7" spans="1:12" ht="25.5" customHeight="1">
      <c r="A7" s="115" t="s">
        <v>68</v>
      </c>
      <c r="B7" s="117">
        <v>53180</v>
      </c>
      <c r="C7" s="116">
        <v>50000</v>
      </c>
      <c r="D7" s="116">
        <v>37561</v>
      </c>
      <c r="E7" s="118">
        <f>D7/C7*100</f>
        <v>75.122</v>
      </c>
      <c r="F7" s="116">
        <f>D7-B7</f>
        <v>-15619</v>
      </c>
      <c r="G7" s="118">
        <f>F7/B7*100</f>
        <v>-29.370063933809703</v>
      </c>
      <c r="H7" s="106">
        <v>74692</v>
      </c>
      <c r="I7" s="130">
        <v>5388</v>
      </c>
    </row>
    <row r="8" spans="1:12" ht="25.5" customHeight="1">
      <c r="A8" s="115" t="s">
        <v>69</v>
      </c>
      <c r="B8" s="116">
        <v>833351</v>
      </c>
      <c r="C8" s="116">
        <v>800000</v>
      </c>
      <c r="D8" s="117">
        <v>724474</v>
      </c>
      <c r="E8" s="118">
        <f>D8/C8*100</f>
        <v>90.559250000000006</v>
      </c>
      <c r="F8" s="116">
        <f>D8-B8</f>
        <v>-108877</v>
      </c>
      <c r="G8" s="118">
        <f>F8/B8*100</f>
        <v>-13.064963022783918</v>
      </c>
      <c r="H8" s="106">
        <f>363821-1197</f>
        <v>362624</v>
      </c>
      <c r="I8" s="130">
        <v>61674</v>
      </c>
    </row>
    <row r="9" spans="1:12" ht="25.5" customHeight="1">
      <c r="A9" s="115" t="s">
        <v>70</v>
      </c>
      <c r="B9" s="116"/>
      <c r="C9" s="168"/>
      <c r="D9" s="168"/>
      <c r="F9" s="117"/>
      <c r="G9" s="118"/>
      <c r="H9" s="106">
        <v>551</v>
      </c>
      <c r="I9" s="130"/>
    </row>
    <row r="10" spans="1:12" ht="25.5" customHeight="1">
      <c r="A10" s="115" t="s">
        <v>71</v>
      </c>
      <c r="B10" s="116"/>
      <c r="C10" s="117"/>
      <c r="D10" s="116"/>
      <c r="E10" s="118"/>
      <c r="F10" s="117">
        <f>D10-B10</f>
        <v>0</v>
      </c>
      <c r="G10" s="118"/>
      <c r="I10" s="130"/>
    </row>
    <row r="11" spans="1:12" ht="25.5" customHeight="1">
      <c r="A11" s="115" t="s">
        <v>72</v>
      </c>
      <c r="B11" s="116"/>
      <c r="C11" s="117"/>
      <c r="D11" s="116"/>
      <c r="E11" s="118"/>
      <c r="F11" s="117">
        <f>D11-B11</f>
        <v>0</v>
      </c>
      <c r="G11" s="118"/>
      <c r="H11" s="106">
        <v>6005</v>
      </c>
      <c r="I11" s="130"/>
    </row>
    <row r="12" spans="1:12" s="107" customFormat="1" ht="25.5" customHeight="1">
      <c r="A12" s="137" t="s">
        <v>73</v>
      </c>
      <c r="B12" s="120">
        <f>SUM(B13:B38)</f>
        <v>913473</v>
      </c>
      <c r="C12" s="137">
        <f>SUM(C13:C38)</f>
        <v>819000</v>
      </c>
      <c r="D12" s="137">
        <f>SUM(D13:D38)</f>
        <v>715120</v>
      </c>
      <c r="E12" s="121">
        <f t="shared" si="0"/>
        <v>87.316239316239319</v>
      </c>
      <c r="F12" s="120">
        <f>D12-B12</f>
        <v>-198353</v>
      </c>
      <c r="G12" s="121">
        <f>F12/B12*100</f>
        <v>-21.714161228629635</v>
      </c>
      <c r="H12" s="107">
        <f>SUM(H13:H33)</f>
        <v>419686</v>
      </c>
      <c r="I12" s="107">
        <f>SUM(I13:I33)</f>
        <v>69187</v>
      </c>
    </row>
    <row r="13" spans="1:12" s="5" customFormat="1" ht="25.5" customHeight="1">
      <c r="A13" s="138" t="s">
        <v>74</v>
      </c>
      <c r="B13" s="139">
        <v>1026</v>
      </c>
      <c r="C13" s="140"/>
      <c r="D13" s="139">
        <v>412</v>
      </c>
      <c r="E13" s="124"/>
      <c r="F13" s="127">
        <f>D13-B13</f>
        <v>-614</v>
      </c>
      <c r="G13" s="124"/>
      <c r="H13" s="5">
        <v>1165</v>
      </c>
    </row>
    <row r="14" spans="1:12" s="5" customFormat="1" ht="25.5" customHeight="1">
      <c r="A14" s="122" t="s">
        <v>75</v>
      </c>
      <c r="B14" s="139">
        <v>23</v>
      </c>
      <c r="C14" s="141"/>
      <c r="D14" s="139"/>
      <c r="E14" s="124"/>
      <c r="F14" s="127">
        <f>D14-B14</f>
        <v>-23</v>
      </c>
      <c r="G14" s="121"/>
      <c r="H14" s="5">
        <v>1697</v>
      </c>
    </row>
    <row r="15" spans="1:12" s="5" customFormat="1" ht="25.5" hidden="1" customHeight="1">
      <c r="A15" s="122" t="s">
        <v>76</v>
      </c>
      <c r="B15" s="139"/>
      <c r="C15" s="141"/>
      <c r="D15" s="139"/>
      <c r="E15" s="124"/>
      <c r="F15" s="127"/>
      <c r="G15" s="121" t="e">
        <f>F15/B15*100</f>
        <v>#DIV/0!</v>
      </c>
      <c r="I15" s="5">
        <v>30</v>
      </c>
    </row>
    <row r="16" spans="1:12" s="5" customFormat="1" ht="26.25" hidden="1" customHeight="1">
      <c r="A16" s="122" t="s">
        <v>77</v>
      </c>
      <c r="B16" s="139"/>
      <c r="C16" s="141"/>
      <c r="D16" s="139"/>
      <c r="E16" s="124"/>
      <c r="F16" s="127">
        <f>D16-B16</f>
        <v>0</v>
      </c>
      <c r="G16" s="121" t="e">
        <f>F16/B16*100</f>
        <v>#DIV/0!</v>
      </c>
    </row>
    <row r="17" spans="1:9" s="5" customFormat="1" ht="25.5" customHeight="1">
      <c r="A17" s="122" t="s">
        <v>78</v>
      </c>
      <c r="B17" s="139">
        <v>28358</v>
      </c>
      <c r="C17" s="139">
        <v>48500</v>
      </c>
      <c r="D17" s="139">
        <v>41420</v>
      </c>
      <c r="E17" s="124">
        <f>D17/C17*100</f>
        <v>85.402061855670112</v>
      </c>
      <c r="F17" s="127">
        <f>D17-B17</f>
        <v>13062</v>
      </c>
      <c r="G17" s="124">
        <f>F17/B17*100</f>
        <v>46.061076239509134</v>
      </c>
      <c r="H17" s="5">
        <v>73840</v>
      </c>
      <c r="I17" s="5">
        <v>5704</v>
      </c>
    </row>
    <row r="18" spans="1:9" s="5" customFormat="1" ht="26.25" hidden="1" customHeight="1">
      <c r="A18" s="122" t="s">
        <v>79</v>
      </c>
      <c r="B18" s="139"/>
      <c r="C18" s="139"/>
      <c r="D18" s="139"/>
      <c r="E18" s="124"/>
      <c r="F18" s="127">
        <f>D18-B18</f>
        <v>0</v>
      </c>
      <c r="G18" s="124" t="e">
        <f>F18/B18*100</f>
        <v>#DIV/0!</v>
      </c>
    </row>
    <row r="19" spans="1:9" s="5" customFormat="1" ht="25.5" customHeight="1">
      <c r="A19" s="122" t="s">
        <v>80</v>
      </c>
      <c r="B19" s="139">
        <v>802087</v>
      </c>
      <c r="C19" s="139">
        <v>695060</v>
      </c>
      <c r="D19" s="139">
        <v>594728</v>
      </c>
      <c r="E19" s="124">
        <f>D19/C19*100</f>
        <v>85.564987195350042</v>
      </c>
      <c r="F19" s="127">
        <f>D19-B19</f>
        <v>-207359</v>
      </c>
      <c r="G19" s="124">
        <f>F19/B19*100</f>
        <v>-25.852432466802227</v>
      </c>
      <c r="H19" s="5">
        <v>327859</v>
      </c>
      <c r="I19" s="5">
        <v>61674</v>
      </c>
    </row>
    <row r="20" spans="1:9" s="5" customFormat="1" ht="25.5" customHeight="1">
      <c r="A20" s="122" t="s">
        <v>81</v>
      </c>
      <c r="B20" s="139"/>
      <c r="C20" s="142"/>
      <c r="D20" s="139"/>
      <c r="E20" s="124"/>
      <c r="F20" s="127">
        <f>D20-B20</f>
        <v>0</v>
      </c>
      <c r="G20" s="124"/>
    </row>
    <row r="21" spans="1:9" s="5" customFormat="1" ht="26.25" hidden="1" customHeight="1">
      <c r="A21" s="122" t="s">
        <v>82</v>
      </c>
      <c r="B21" s="139"/>
      <c r="C21" s="141"/>
      <c r="D21" s="139"/>
      <c r="E21" s="124" t="e">
        <f t="shared" ref="E21:E37" si="1">D21/C21*100</f>
        <v>#DIV/0!</v>
      </c>
      <c r="F21" s="127">
        <f>D21-B21</f>
        <v>0</v>
      </c>
      <c r="G21" s="124" t="e">
        <f>F21/B21*100</f>
        <v>#DIV/0!</v>
      </c>
    </row>
    <row r="22" spans="1:9" s="5" customFormat="1" ht="26.25" customHeight="1">
      <c r="A22" s="122" t="s">
        <v>83</v>
      </c>
      <c r="B22" s="139"/>
      <c r="C22" s="141"/>
      <c r="D22" s="139"/>
      <c r="E22" s="124"/>
      <c r="F22" s="127">
        <f>D22-B22</f>
        <v>0</v>
      </c>
      <c r="G22" s="124"/>
    </row>
    <row r="23" spans="1:9" s="5" customFormat="1" ht="25.5" customHeight="1">
      <c r="A23" s="122" t="s">
        <v>84</v>
      </c>
      <c r="B23" s="139"/>
      <c r="C23" s="141"/>
      <c r="D23" s="139">
        <v>278</v>
      </c>
      <c r="E23" s="124"/>
      <c r="F23" s="127">
        <f>D23-B23</f>
        <v>278</v>
      </c>
      <c r="G23" s="124"/>
      <c r="H23" s="5">
        <v>115</v>
      </c>
      <c r="I23" s="5">
        <v>6</v>
      </c>
    </row>
    <row r="24" spans="1:9" s="5" customFormat="1" ht="25.5" hidden="1" customHeight="1">
      <c r="A24" s="122" t="s">
        <v>85</v>
      </c>
      <c r="B24" s="139"/>
      <c r="C24" s="141"/>
      <c r="D24" s="139"/>
      <c r="E24" s="124"/>
      <c r="F24" s="127">
        <f>D24-B24</f>
        <v>0</v>
      </c>
      <c r="G24" s="124"/>
      <c r="H24" s="5">
        <v>416</v>
      </c>
    </row>
    <row r="25" spans="1:9" s="5" customFormat="1" ht="26.25" hidden="1" customHeight="1">
      <c r="A25" s="122" t="s">
        <v>86</v>
      </c>
      <c r="B25" s="139"/>
      <c r="C25" s="141"/>
      <c r="D25" s="139"/>
      <c r="E25" s="124" t="e">
        <f t="shared" si="1"/>
        <v>#DIV/0!</v>
      </c>
      <c r="F25" s="127">
        <f>D25-B25</f>
        <v>0</v>
      </c>
      <c r="G25" s="124" t="e">
        <f>F25/B25*100</f>
        <v>#DIV/0!</v>
      </c>
    </row>
    <row r="26" spans="1:9" s="5" customFormat="1" ht="25.5" hidden="1" customHeight="1">
      <c r="A26" s="122" t="s">
        <v>87</v>
      </c>
      <c r="B26" s="139"/>
      <c r="C26" s="141"/>
      <c r="D26" s="139"/>
      <c r="E26" s="124" t="e">
        <f t="shared" si="1"/>
        <v>#DIV/0!</v>
      </c>
      <c r="F26" s="127">
        <f>D26-B26</f>
        <v>0</v>
      </c>
      <c r="G26" s="124" t="e">
        <f>F26/B26*100</f>
        <v>#DIV/0!</v>
      </c>
      <c r="H26" s="5">
        <v>42</v>
      </c>
      <c r="I26" s="5">
        <v>5</v>
      </c>
    </row>
    <row r="27" spans="1:9" s="5" customFormat="1" ht="26.25" hidden="1" customHeight="1">
      <c r="A27" s="122" t="s">
        <v>88</v>
      </c>
      <c r="B27" s="139"/>
      <c r="C27" s="141"/>
      <c r="D27" s="139"/>
      <c r="E27" s="124" t="e">
        <f t="shared" si="1"/>
        <v>#DIV/0!</v>
      </c>
      <c r="F27" s="127">
        <f>D27-B27</f>
        <v>0</v>
      </c>
      <c r="G27" s="124" t="e">
        <f>F27/B27*100</f>
        <v>#DIV/0!</v>
      </c>
    </row>
    <row r="28" spans="1:9" s="5" customFormat="1" ht="25.5" hidden="1" customHeight="1">
      <c r="A28" s="122" t="s">
        <v>89</v>
      </c>
      <c r="B28" s="139"/>
      <c r="C28" s="141"/>
      <c r="D28" s="139"/>
      <c r="E28" s="124" t="e">
        <f t="shared" si="1"/>
        <v>#DIV/0!</v>
      </c>
      <c r="F28" s="127">
        <f>D28-B28</f>
        <v>0</v>
      </c>
      <c r="G28" s="124" t="e">
        <f>F28/B28*100</f>
        <v>#DIV/0!</v>
      </c>
      <c r="H28" s="5">
        <v>7888</v>
      </c>
      <c r="I28" s="5">
        <v>1763</v>
      </c>
    </row>
    <row r="29" spans="1:9" s="5" customFormat="1" ht="25.5" customHeight="1">
      <c r="A29" s="122" t="s">
        <v>90</v>
      </c>
      <c r="B29" s="139">
        <v>95</v>
      </c>
      <c r="C29" s="141"/>
      <c r="D29" s="139">
        <v>67</v>
      </c>
      <c r="E29" s="124"/>
      <c r="F29" s="127">
        <f>D29-B29</f>
        <v>-28</v>
      </c>
      <c r="G29" s="124">
        <f>F29/B29*100</f>
        <v>-29.473684210526311</v>
      </c>
      <c r="H29" s="5">
        <v>108</v>
      </c>
      <c r="I29" s="5">
        <v>5</v>
      </c>
    </row>
    <row r="30" spans="1:9" s="5" customFormat="1" ht="26.25" hidden="1" customHeight="1">
      <c r="A30" s="122" t="s">
        <v>91</v>
      </c>
      <c r="B30" s="139"/>
      <c r="C30" s="141"/>
      <c r="D30" s="139"/>
      <c r="E30" s="124" t="e">
        <f t="shared" si="1"/>
        <v>#DIV/0!</v>
      </c>
      <c r="F30" s="127">
        <f>D30-B30</f>
        <v>0</v>
      </c>
      <c r="G30" s="124" t="e">
        <f>F30/B30*100</f>
        <v>#DIV/0!</v>
      </c>
    </row>
    <row r="31" spans="1:9" s="5" customFormat="1" ht="25.5" hidden="1" customHeight="1">
      <c r="A31" s="122" t="s">
        <v>92</v>
      </c>
      <c r="B31" s="139"/>
      <c r="C31" s="141"/>
      <c r="D31" s="139"/>
      <c r="E31" s="124"/>
      <c r="F31" s="127">
        <f>D31-B31</f>
        <v>0</v>
      </c>
      <c r="G31" s="124"/>
    </row>
    <row r="32" spans="1:9" s="5" customFormat="1" ht="25.5" hidden="1" customHeight="1">
      <c r="A32" s="122" t="s">
        <v>93</v>
      </c>
      <c r="B32" s="139"/>
      <c r="C32" s="141"/>
      <c r="D32" s="139"/>
      <c r="E32" s="124"/>
      <c r="F32" s="127">
        <f>D32-B32</f>
        <v>0</v>
      </c>
      <c r="G32" s="124"/>
      <c r="H32" s="5">
        <v>551</v>
      </c>
    </row>
    <row r="33" spans="1:8" s="5" customFormat="1" ht="25.5" hidden="1" customHeight="1">
      <c r="A33" s="122" t="s">
        <v>94</v>
      </c>
      <c r="B33" s="139"/>
      <c r="C33" s="140"/>
      <c r="D33" s="139"/>
      <c r="E33" s="124"/>
      <c r="F33" s="127">
        <f>D33-B33</f>
        <v>0</v>
      </c>
      <c r="G33" s="124" t="e">
        <f>F33/B33*100</f>
        <v>#DIV/0!</v>
      </c>
      <c r="H33" s="5">
        <v>6005</v>
      </c>
    </row>
    <row r="34" spans="1:8" s="5" customFormat="1" ht="25.5" customHeight="1">
      <c r="A34" s="122" t="s">
        <v>95</v>
      </c>
      <c r="B34" s="139">
        <v>3251</v>
      </c>
      <c r="C34" s="140"/>
      <c r="D34" s="139"/>
      <c r="E34" s="124"/>
      <c r="F34" s="127">
        <f>D34-B34</f>
        <v>-3251</v>
      </c>
      <c r="G34" s="124"/>
    </row>
    <row r="35" spans="1:8" s="5" customFormat="1" ht="25.5" hidden="1" customHeight="1">
      <c r="A35" s="122" t="s">
        <v>96</v>
      </c>
      <c r="B35" s="139"/>
      <c r="C35" s="140"/>
      <c r="D35" s="139"/>
      <c r="E35" s="124" t="e">
        <f t="shared" si="1"/>
        <v>#DIV/0!</v>
      </c>
      <c r="F35" s="127">
        <f>D35-B35</f>
        <v>0</v>
      </c>
      <c r="G35" s="124" t="e">
        <f>F35/B35*100</f>
        <v>#DIV/0!</v>
      </c>
    </row>
    <row r="36" spans="1:8" s="5" customFormat="1" ht="25.5" customHeight="1">
      <c r="A36" s="122" t="s">
        <v>97</v>
      </c>
      <c r="B36" s="139">
        <v>78367</v>
      </c>
      <c r="C36" s="140">
        <v>74986</v>
      </c>
      <c r="D36" s="139">
        <v>77868</v>
      </c>
      <c r="E36" s="124">
        <f t="shared" si="1"/>
        <v>103.84338409836502</v>
      </c>
      <c r="F36" s="127">
        <f>D36-B36</f>
        <v>-499</v>
      </c>
      <c r="G36" s="124">
        <f>F36/B36*100</f>
        <v>-0.63674761060140117</v>
      </c>
    </row>
    <row r="37" spans="1:8" s="5" customFormat="1" ht="25.5" customHeight="1">
      <c r="A37" s="122" t="s">
        <v>98</v>
      </c>
      <c r="B37" s="139">
        <v>266</v>
      </c>
      <c r="C37" s="140">
        <v>454</v>
      </c>
      <c r="D37" s="139">
        <v>347</v>
      </c>
      <c r="E37" s="124">
        <f t="shared" si="1"/>
        <v>76.431718061674005</v>
      </c>
      <c r="F37" s="127">
        <f>D37-B37</f>
        <v>81</v>
      </c>
      <c r="G37" s="124">
        <f>F37/B37*100</f>
        <v>30.451127819548873</v>
      </c>
    </row>
    <row r="38" spans="1:8" s="5" customFormat="1" ht="25.5" hidden="1" customHeight="1">
      <c r="A38" s="122" t="s">
        <v>99</v>
      </c>
      <c r="B38" s="143"/>
      <c r="C38" s="144"/>
      <c r="D38" s="143"/>
      <c r="E38" s="145"/>
      <c r="F38" s="146">
        <f>D38-B38</f>
        <v>0</v>
      </c>
      <c r="G38" s="145" t="e">
        <f>F38/B38*100</f>
        <v>#DIV/0!</v>
      </c>
    </row>
    <row r="40" spans="1:8" ht="39" customHeight="1">
      <c r="A40" s="210" t="s">
        <v>213</v>
      </c>
      <c r="B40" s="210"/>
      <c r="C40" s="210"/>
      <c r="D40" s="210"/>
      <c r="E40" s="210"/>
      <c r="F40" s="210"/>
      <c r="G40" s="210"/>
      <c r="H40" s="210"/>
    </row>
    <row r="44" spans="1:8" ht="16.5" customHeight="1">
      <c r="F44" s="147"/>
    </row>
    <row r="45" spans="1:8" ht="16.5" customHeight="1">
      <c r="F45" s="147"/>
    </row>
    <row r="46" spans="1:8" ht="16.5" customHeight="1">
      <c r="F46" s="147"/>
    </row>
    <row r="47" spans="1:8" ht="16.5" customHeight="1">
      <c r="F47" s="148"/>
    </row>
    <row r="48" spans="1:8" ht="16.5" customHeight="1">
      <c r="F48" s="148"/>
    </row>
  </sheetData>
  <mergeCells count="8">
    <mergeCell ref="A40:H40"/>
    <mergeCell ref="A2:G2"/>
    <mergeCell ref="F4:G4"/>
    <mergeCell ref="A4:A5"/>
    <mergeCell ref="B4:B5"/>
    <mergeCell ref="C4:C5"/>
    <mergeCell ref="D4:D5"/>
    <mergeCell ref="E4:E5"/>
  </mergeCells>
  <phoneticPr fontId="34" type="noConversion"/>
  <printOptions horizontalCentered="1"/>
  <pageMargins left="0.55000000000000004" right="0.46" top="0.69" bottom="0.77" header="0.22" footer="0.4"/>
  <pageSetup paperSize="9" orientation="portrait" r:id="rId1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K20"/>
  <sheetViews>
    <sheetView showZeros="0" tabSelected="1" workbookViewId="0">
      <pane xSplit="1" ySplit="5" topLeftCell="B9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ColWidth="9" defaultRowHeight="14.4"/>
  <cols>
    <col min="1" max="1" width="32.19921875" style="5" customWidth="1"/>
    <col min="2" max="5" width="8.69921875" style="5" customWidth="1"/>
    <col min="6" max="6" width="10.3984375" style="5" customWidth="1"/>
    <col min="7" max="7" width="8.69921875" style="108" customWidth="1"/>
    <col min="8" max="11" width="9" style="5" hidden="1" customWidth="1"/>
    <col min="12" max="16384" width="9" style="5"/>
  </cols>
  <sheetData>
    <row r="1" spans="1:11" ht="19.5" customHeight="1">
      <c r="A1" s="5" t="s">
        <v>100</v>
      </c>
    </row>
    <row r="2" spans="1:11" ht="52.5" customHeight="1">
      <c r="A2" s="177" t="s">
        <v>101</v>
      </c>
      <c r="B2" s="177"/>
      <c r="C2" s="177"/>
      <c r="D2" s="177"/>
      <c r="E2" s="177"/>
      <c r="F2" s="177"/>
      <c r="G2" s="177"/>
    </row>
    <row r="3" spans="1:11" ht="18.75" customHeight="1">
      <c r="F3" s="183" t="s">
        <v>2</v>
      </c>
      <c r="G3" s="183"/>
    </row>
    <row r="4" spans="1:11" ht="24.75" customHeight="1">
      <c r="A4" s="178" t="s">
        <v>3</v>
      </c>
      <c r="B4" s="178" t="s">
        <v>4</v>
      </c>
      <c r="C4" s="179" t="s">
        <v>5</v>
      </c>
      <c r="D4" s="179" t="s">
        <v>6</v>
      </c>
      <c r="E4" s="180" t="s">
        <v>7</v>
      </c>
      <c r="F4" s="178" t="s">
        <v>8</v>
      </c>
      <c r="G4" s="178"/>
    </row>
    <row r="5" spans="1:11" ht="24.75" customHeight="1">
      <c r="A5" s="178"/>
      <c r="B5" s="178"/>
      <c r="C5" s="179"/>
      <c r="D5" s="179"/>
      <c r="E5" s="181"/>
      <c r="F5" s="109" t="s">
        <v>9</v>
      </c>
      <c r="G5" s="110" t="s">
        <v>10</v>
      </c>
      <c r="H5" s="5" t="s">
        <v>11</v>
      </c>
      <c r="I5" s="5" t="s">
        <v>12</v>
      </c>
      <c r="J5" s="5" t="s">
        <v>39</v>
      </c>
      <c r="K5" s="5" t="s">
        <v>40</v>
      </c>
    </row>
    <row r="6" spans="1:11" s="105" customFormat="1" ht="30.75" customHeight="1">
      <c r="A6" s="111" t="s">
        <v>102</v>
      </c>
      <c r="B6" s="112">
        <f>SUM(B7:B10)</f>
        <v>11713</v>
      </c>
      <c r="C6" s="113">
        <f>SUM(C7:C10)</f>
        <v>18264</v>
      </c>
      <c r="D6" s="113">
        <f>SUM(D7:D10)</f>
        <v>15891</v>
      </c>
      <c r="E6" s="114">
        <f>D6/C6*100</f>
        <v>87.00722733245729</v>
      </c>
      <c r="F6" s="113">
        <f>D6-B6</f>
        <v>4178</v>
      </c>
      <c r="G6" s="114">
        <f>F6/B6*100</f>
        <v>35.66976863314266</v>
      </c>
      <c r="I6" s="129"/>
    </row>
    <row r="7" spans="1:11" s="106" customFormat="1" ht="30.75" customHeight="1">
      <c r="A7" s="115" t="s">
        <v>103</v>
      </c>
      <c r="B7" s="116">
        <v>10802</v>
      </c>
      <c r="C7" s="117">
        <v>18000</v>
      </c>
      <c r="D7" s="116">
        <v>15577</v>
      </c>
      <c r="E7" s="114">
        <f>D7/C7*100</f>
        <v>86.538888888888891</v>
      </c>
      <c r="F7" s="116">
        <f t="shared" ref="F7:F20" si="0">D7-B7</f>
        <v>4775</v>
      </c>
      <c r="G7" s="118">
        <f t="shared" ref="G7:G19" si="1">F7/B7*100</f>
        <v>44.204776893167931</v>
      </c>
      <c r="I7" s="130"/>
    </row>
    <row r="8" spans="1:11" s="106" customFormat="1" ht="30.75" customHeight="1">
      <c r="A8" s="115" t="s">
        <v>104</v>
      </c>
      <c r="B8" s="116">
        <v>146</v>
      </c>
      <c r="C8" s="117"/>
      <c r="D8" s="116"/>
      <c r="E8" s="114"/>
      <c r="F8" s="116">
        <f t="shared" si="0"/>
        <v>-146</v>
      </c>
      <c r="G8" s="118">
        <f t="shared" si="1"/>
        <v>-100</v>
      </c>
      <c r="I8" s="130"/>
    </row>
    <row r="9" spans="1:11" s="106" customFormat="1" ht="30.75" customHeight="1">
      <c r="A9" s="115" t="s">
        <v>105</v>
      </c>
      <c r="B9" s="116">
        <v>765</v>
      </c>
      <c r="C9" s="117">
        <v>264</v>
      </c>
      <c r="D9" s="116">
        <v>314</v>
      </c>
      <c r="E9" s="114">
        <f>D9/C9*100</f>
        <v>118.93939393939394</v>
      </c>
      <c r="F9" s="116">
        <f t="shared" si="0"/>
        <v>-451</v>
      </c>
      <c r="G9" s="118">
        <f t="shared" si="1"/>
        <v>-58.954248366013076</v>
      </c>
      <c r="I9" s="130"/>
    </row>
    <row r="10" spans="1:11" s="106" customFormat="1" ht="30.75" customHeight="1">
      <c r="A10" s="115" t="s">
        <v>106</v>
      </c>
      <c r="B10" s="116"/>
      <c r="C10" s="117"/>
      <c r="D10" s="116"/>
      <c r="E10" s="114"/>
      <c r="F10" s="116">
        <f t="shared" si="0"/>
        <v>0</v>
      </c>
      <c r="G10" s="118"/>
      <c r="I10" s="130"/>
    </row>
    <row r="11" spans="1:11" s="107" customFormat="1" ht="27.75" customHeight="1">
      <c r="A11" s="119" t="s">
        <v>107</v>
      </c>
      <c r="B11" s="120">
        <f>SUM(B12:B14)</f>
        <v>5742</v>
      </c>
      <c r="C11" s="120">
        <f>SUM(C12:C14)</f>
        <v>12052</v>
      </c>
      <c r="D11" s="120">
        <f>SUM(D12:D14)</f>
        <v>2844</v>
      </c>
      <c r="E11" s="121">
        <f t="shared" ref="E11:E19" si="2">D11/C11*100</f>
        <v>23.597743113176236</v>
      </c>
      <c r="F11" s="113">
        <f t="shared" si="0"/>
        <v>-2898</v>
      </c>
      <c r="G11" s="114">
        <f t="shared" si="1"/>
        <v>-50.470219435736674</v>
      </c>
    </row>
    <row r="12" spans="1:11" ht="27.75" customHeight="1">
      <c r="A12" s="122" t="s">
        <v>108</v>
      </c>
      <c r="B12" s="123">
        <v>67</v>
      </c>
      <c r="C12" s="123"/>
      <c r="D12" s="123">
        <v>1852</v>
      </c>
      <c r="E12" s="124"/>
      <c r="F12" s="116">
        <f t="shared" si="0"/>
        <v>1785</v>
      </c>
      <c r="G12" s="118">
        <f t="shared" si="1"/>
        <v>2664.1791044776119</v>
      </c>
    </row>
    <row r="13" spans="1:11" ht="27.75" customHeight="1">
      <c r="A13" s="122" t="s">
        <v>109</v>
      </c>
      <c r="B13" s="123"/>
      <c r="C13" s="123"/>
      <c r="D13" s="123"/>
      <c r="E13" s="124"/>
      <c r="F13" s="116">
        <f t="shared" si="0"/>
        <v>0</v>
      </c>
      <c r="G13" s="118"/>
    </row>
    <row r="14" spans="1:11" ht="27.75" customHeight="1">
      <c r="A14" s="122" t="s">
        <v>110</v>
      </c>
      <c r="B14" s="123">
        <v>5675</v>
      </c>
      <c r="C14" s="123">
        <v>12052</v>
      </c>
      <c r="D14" s="123">
        <v>992</v>
      </c>
      <c r="E14" s="124">
        <f t="shared" si="2"/>
        <v>8.2309990043146364</v>
      </c>
      <c r="F14" s="116">
        <f t="shared" si="0"/>
        <v>-4683</v>
      </c>
      <c r="G14" s="118">
        <f t="shared" si="1"/>
        <v>-82.519823788546248</v>
      </c>
    </row>
    <row r="15" spans="1:11" s="105" customFormat="1" ht="30.75" customHeight="1">
      <c r="A15" s="111" t="s">
        <v>111</v>
      </c>
      <c r="B15" s="125">
        <f>SUM(B16:B17)</f>
        <v>12063</v>
      </c>
      <c r="C15" s="125">
        <f>SUM(C16:C17)</f>
        <v>13864</v>
      </c>
      <c r="D15" s="126">
        <f>SUM(D16:D17)</f>
        <v>11691</v>
      </c>
      <c r="E15" s="114">
        <f t="shared" si="2"/>
        <v>84.326312752452395</v>
      </c>
      <c r="F15" s="113">
        <f t="shared" si="0"/>
        <v>-372</v>
      </c>
      <c r="G15" s="114">
        <f t="shared" si="1"/>
        <v>-3.0838099975130562</v>
      </c>
      <c r="I15" s="129"/>
    </row>
    <row r="16" spans="1:11" s="106" customFormat="1" ht="30.75" customHeight="1">
      <c r="A16" s="115" t="s">
        <v>112</v>
      </c>
      <c r="B16" s="127">
        <v>12063</v>
      </c>
      <c r="C16" s="128">
        <v>13864</v>
      </c>
      <c r="D16" s="127">
        <v>11691</v>
      </c>
      <c r="E16" s="118">
        <f t="shared" si="2"/>
        <v>84.326312752452395</v>
      </c>
      <c r="F16" s="116">
        <f t="shared" si="0"/>
        <v>-372</v>
      </c>
      <c r="G16" s="118">
        <f t="shared" si="1"/>
        <v>-3.0838099975130562</v>
      </c>
      <c r="I16" s="130"/>
    </row>
    <row r="17" spans="1:9" s="106" customFormat="1" ht="30.75" customHeight="1">
      <c r="A17" s="115" t="s">
        <v>113</v>
      </c>
      <c r="B17" s="127"/>
      <c r="C17" s="128"/>
      <c r="D17" s="127"/>
      <c r="E17" s="118"/>
      <c r="F17" s="116">
        <f t="shared" si="0"/>
        <v>0</v>
      </c>
      <c r="G17" s="118"/>
      <c r="I17" s="130"/>
    </row>
    <row r="18" spans="1:9" s="107" customFormat="1" ht="27.75" customHeight="1">
      <c r="A18" s="119" t="s">
        <v>114</v>
      </c>
      <c r="B18" s="120">
        <f>SUM(B19:B20)</f>
        <v>9661</v>
      </c>
      <c r="C18" s="120">
        <f>SUM(C19:C20)</f>
        <v>13651</v>
      </c>
      <c r="D18" s="120">
        <f>SUM(D19:D20)</f>
        <v>11980</v>
      </c>
      <c r="E18" s="121">
        <f t="shared" si="2"/>
        <v>87.759138524650211</v>
      </c>
      <c r="F18" s="113">
        <f t="shared" si="0"/>
        <v>2319</v>
      </c>
      <c r="G18" s="114">
        <f t="shared" si="1"/>
        <v>24.003726322326884</v>
      </c>
    </row>
    <row r="19" spans="1:9" ht="27.75" customHeight="1">
      <c r="A19" s="122" t="s">
        <v>115</v>
      </c>
      <c r="B19" s="127">
        <v>9661</v>
      </c>
      <c r="C19" s="127">
        <v>13651</v>
      </c>
      <c r="D19" s="127">
        <v>11980</v>
      </c>
      <c r="E19" s="124">
        <f t="shared" si="2"/>
        <v>87.759138524650211</v>
      </c>
      <c r="F19" s="116">
        <f t="shared" si="0"/>
        <v>2319</v>
      </c>
      <c r="G19" s="118">
        <f t="shared" si="1"/>
        <v>24.003726322326884</v>
      </c>
    </row>
    <row r="20" spans="1:9" ht="27.75" customHeight="1">
      <c r="A20" s="122" t="s">
        <v>116</v>
      </c>
      <c r="B20" s="127"/>
      <c r="C20" s="127"/>
      <c r="D20" s="127"/>
      <c r="E20" s="124"/>
      <c r="F20" s="116">
        <f t="shared" si="0"/>
        <v>0</v>
      </c>
      <c r="G20" s="118"/>
    </row>
  </sheetData>
  <mergeCells count="8">
    <mergeCell ref="A2:G2"/>
    <mergeCell ref="F3:G3"/>
    <mergeCell ref="F4:G4"/>
    <mergeCell ref="A4:A5"/>
    <mergeCell ref="B4:B5"/>
    <mergeCell ref="C4:C5"/>
    <mergeCell ref="D4:D5"/>
    <mergeCell ref="E4:E5"/>
  </mergeCells>
  <phoneticPr fontId="34" type="noConversion"/>
  <printOptions horizontalCentered="1"/>
  <pageMargins left="0.41" right="0.3" top="0.78740157480314998" bottom="0.98425196850393704" header="0.511811023622047" footer="0.511811023622047"/>
  <pageSetup paperSize="9" orientation="portrait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B129"/>
  <sheetViews>
    <sheetView showZeros="0" tabSelected="1" workbookViewId="0">
      <pane xSplit="1" ySplit="5" topLeftCell="B6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ColWidth="9" defaultRowHeight="15.6"/>
  <cols>
    <col min="1" max="1" width="28.3984375" style="41" customWidth="1"/>
    <col min="2" max="2" width="13" style="39" customWidth="1"/>
    <col min="3" max="5" width="10.19921875" style="39" customWidth="1"/>
    <col min="6" max="6" width="10.5" style="41" customWidth="1"/>
    <col min="7" max="7" width="9.8984375" style="41" hidden="1" customWidth="1"/>
    <col min="8" max="8" width="10.69921875" style="41" hidden="1" customWidth="1"/>
    <col min="9" max="9" width="9.8984375" style="41" hidden="1" customWidth="1"/>
    <col min="10" max="12" width="9" style="41" hidden="1" customWidth="1"/>
    <col min="13" max="13" width="10.69921875" style="41" hidden="1" customWidth="1"/>
    <col min="14" max="14" width="9.5" style="41" hidden="1" customWidth="1"/>
    <col min="15" max="15" width="10.5" style="41" hidden="1" customWidth="1"/>
    <col min="16" max="16" width="9.5" style="41" hidden="1" customWidth="1"/>
    <col min="17" max="18" width="9.09765625" style="41" hidden="1" customWidth="1"/>
    <col min="19" max="20" width="9.69921875" style="41" hidden="1" customWidth="1"/>
    <col min="21" max="21" width="20.59765625" style="41" customWidth="1"/>
    <col min="22" max="28" width="11.8984375" style="41" customWidth="1"/>
    <col min="29" max="16384" width="9" style="41"/>
  </cols>
  <sheetData>
    <row r="1" spans="1:16">
      <c r="A1" s="5" t="s">
        <v>117</v>
      </c>
    </row>
    <row r="2" spans="1:16" s="33" customFormat="1" ht="30.75" customHeight="1">
      <c r="A2" s="184" t="s">
        <v>208</v>
      </c>
      <c r="B2" s="184"/>
      <c r="C2" s="184"/>
      <c r="D2" s="184"/>
      <c r="E2" s="184"/>
      <c r="F2" s="184"/>
      <c r="G2" s="42"/>
      <c r="H2" s="42"/>
      <c r="I2" s="42"/>
    </row>
    <row r="3" spans="1:16" s="34" customFormat="1" ht="18" customHeight="1">
      <c r="A3" s="43"/>
      <c r="B3" s="44"/>
      <c r="C3" s="45"/>
      <c r="D3" s="45"/>
      <c r="E3" s="9"/>
      <c r="F3" s="46" t="s">
        <v>2</v>
      </c>
      <c r="G3" s="47"/>
      <c r="H3" s="47"/>
      <c r="I3" s="9" t="s">
        <v>2</v>
      </c>
    </row>
    <row r="4" spans="1:16" s="35" customFormat="1" ht="22.5" customHeight="1">
      <c r="A4" s="188" t="s">
        <v>3</v>
      </c>
      <c r="B4" s="190" t="s">
        <v>118</v>
      </c>
      <c r="C4" s="185" t="s">
        <v>119</v>
      </c>
      <c r="D4" s="186"/>
      <c r="E4" s="187"/>
      <c r="F4" s="192" t="s">
        <v>7</v>
      </c>
      <c r="G4" s="49" t="s">
        <v>120</v>
      </c>
      <c r="H4" s="50"/>
      <c r="I4" s="49" t="s">
        <v>121</v>
      </c>
      <c r="J4" s="66" t="s">
        <v>122</v>
      </c>
      <c r="K4" s="67"/>
    </row>
    <row r="5" spans="1:16" s="36" customFormat="1" ht="22.5" customHeight="1">
      <c r="A5" s="189"/>
      <c r="B5" s="191"/>
      <c r="C5" s="48" t="s">
        <v>123</v>
      </c>
      <c r="D5" s="48" t="s">
        <v>124</v>
      </c>
      <c r="E5" s="51" t="s">
        <v>125</v>
      </c>
      <c r="F5" s="193"/>
      <c r="G5" s="52" t="s">
        <v>9</v>
      </c>
      <c r="H5" s="52" t="s">
        <v>10</v>
      </c>
      <c r="I5" s="52" t="s">
        <v>9</v>
      </c>
      <c r="J5" s="68" t="s">
        <v>126</v>
      </c>
      <c r="K5" s="68" t="s">
        <v>127</v>
      </c>
    </row>
    <row r="6" spans="1:16" s="37" customFormat="1" ht="19.5" customHeight="1">
      <c r="A6" s="53" t="s">
        <v>128</v>
      </c>
      <c r="B6" s="54">
        <f>B30+B7+B36+B35</f>
        <v>1961009</v>
      </c>
      <c r="C6" s="54">
        <f>C7+C30+C36+C35</f>
        <v>971063</v>
      </c>
      <c r="D6" s="54">
        <f>D7+D30+D36+D35</f>
        <v>777803</v>
      </c>
      <c r="E6" s="55">
        <f>IF(C6=0,0,(I6/C6*100))</f>
        <v>-19.901901318452047</v>
      </c>
      <c r="F6" s="55">
        <f t="shared" ref="F6:F10" si="0">D6/B6*100</f>
        <v>39.663407970080712</v>
      </c>
      <c r="G6" s="56" t="e">
        <f>#REF!-#REF!</f>
        <v>#REF!</v>
      </c>
      <c r="H6" s="57" t="e">
        <f>IF(#REF!=0,0,(G6/#REF!*100))</f>
        <v>#REF!</v>
      </c>
      <c r="I6" s="56">
        <f>D6-C6</f>
        <v>-193260</v>
      </c>
      <c r="J6" s="69">
        <f>J7+J30</f>
        <v>558760</v>
      </c>
      <c r="K6" s="69">
        <f>K7+K30</f>
        <v>336633</v>
      </c>
    </row>
    <row r="7" spans="1:16" s="38" customFormat="1" ht="19.5" customHeight="1">
      <c r="A7" s="58" t="s">
        <v>129</v>
      </c>
      <c r="B7" s="59">
        <f>B8+B23</f>
        <v>1100561</v>
      </c>
      <c r="C7" s="54">
        <f>C8+C23</f>
        <v>534526</v>
      </c>
      <c r="D7" s="54">
        <f>D8+D23</f>
        <v>704299</v>
      </c>
      <c r="E7" s="55">
        <f t="shared" ref="E7:E36" si="1">IF(C7=0,0,(I7/C7*100))</f>
        <v>31.761411044551625</v>
      </c>
      <c r="F7" s="55">
        <f t="shared" si="0"/>
        <v>63.994544600435596</v>
      </c>
      <c r="G7" s="60" t="e">
        <f>#REF!-#REF!</f>
        <v>#REF!</v>
      </c>
      <c r="H7" s="61" t="e">
        <f>IF(#REF!=0,0,(G7/#REF!*100))</f>
        <v>#REF!</v>
      </c>
      <c r="I7" s="56">
        <f t="shared" ref="I7:I36" si="2">D7-C7</f>
        <v>169773</v>
      </c>
      <c r="J7" s="70">
        <f>SUM(J8,J23)</f>
        <v>374813</v>
      </c>
      <c r="K7" s="70">
        <f>SUM(K8,K23)</f>
        <v>275697</v>
      </c>
    </row>
    <row r="8" spans="1:16" s="38" customFormat="1" ht="19.5" customHeight="1">
      <c r="A8" s="62" t="s">
        <v>130</v>
      </c>
      <c r="B8" s="63">
        <f>SUM(B9:B22)</f>
        <v>1039886</v>
      </c>
      <c r="C8" s="63">
        <f t="shared" ref="C8" si="3">SUM(C9:C22)</f>
        <v>494244</v>
      </c>
      <c r="D8" s="63">
        <f t="shared" ref="D8" si="4">SUM(D9:D22)</f>
        <v>595503</v>
      </c>
      <c r="E8" s="64">
        <f t="shared" si="1"/>
        <v>20.487653871367179</v>
      </c>
      <c r="F8" s="64">
        <f t="shared" si="0"/>
        <v>57.266181100620649</v>
      </c>
      <c r="G8" s="60" t="e">
        <f>#REF!-#REF!</f>
        <v>#REF!</v>
      </c>
      <c r="H8" s="61" t="e">
        <f>IF(#REF!=0,0,(G8/#REF!*100))</f>
        <v>#REF!</v>
      </c>
      <c r="I8" s="56">
        <f t="shared" si="2"/>
        <v>101259</v>
      </c>
      <c r="J8" s="70">
        <f>J9+J22+J10+J11+J12+J13+J14+J15+J16+J17+J18+J19+J20</f>
        <v>285834</v>
      </c>
      <c r="K8" s="70">
        <f>K9+K22+K10+K11+K12+K13+K14+K15+K16+K17+K18+K19+K20</f>
        <v>260206</v>
      </c>
      <c r="L8" s="71">
        <f>D8/D7</f>
        <v>0.84552583490818534</v>
      </c>
    </row>
    <row r="9" spans="1:16" s="38" customFormat="1" ht="19.5" customHeight="1">
      <c r="A9" s="28" t="s">
        <v>15</v>
      </c>
      <c r="B9" s="63">
        <v>264118</v>
      </c>
      <c r="C9" s="63">
        <v>121607</v>
      </c>
      <c r="D9" s="63">
        <v>59968</v>
      </c>
      <c r="E9" s="64">
        <f t="shared" si="1"/>
        <v>-50.687049265256114</v>
      </c>
      <c r="F9" s="64">
        <f t="shared" si="0"/>
        <v>22.705003066811045</v>
      </c>
      <c r="G9" s="60" t="e">
        <f>#REF!-#REF!</f>
        <v>#REF!</v>
      </c>
      <c r="H9" s="61" t="e">
        <f>IF(#REF!=0,0,(G9/#REF!*100))</f>
        <v>#REF!</v>
      </c>
      <c r="I9" s="56">
        <f t="shared" si="2"/>
        <v>-61639</v>
      </c>
      <c r="J9" s="70">
        <v>32904</v>
      </c>
      <c r="K9" s="70">
        <v>30331</v>
      </c>
      <c r="L9" s="72">
        <f t="shared" ref="L9:L22" si="5">D9/176863*100</f>
        <v>33.906469979588721</v>
      </c>
    </row>
    <row r="10" spans="1:16" s="38" customFormat="1" ht="19.5" customHeight="1">
      <c r="A10" s="28" t="s">
        <v>16</v>
      </c>
      <c r="B10" s="63">
        <v>420510</v>
      </c>
      <c r="C10" s="63">
        <v>152263</v>
      </c>
      <c r="D10" s="63">
        <v>356153</v>
      </c>
      <c r="E10" s="64">
        <f t="shared" si="1"/>
        <v>133.90646447265587</v>
      </c>
      <c r="F10" s="64">
        <f t="shared" si="0"/>
        <v>84.69548881120545</v>
      </c>
      <c r="G10" s="60" t="e">
        <f>#REF!-#REF!</f>
        <v>#REF!</v>
      </c>
      <c r="H10" s="61" t="e">
        <f>IF(#REF!=0,0,(G10/#REF!*100))</f>
        <v>#REF!</v>
      </c>
      <c r="I10" s="56">
        <f t="shared" si="2"/>
        <v>203890</v>
      </c>
      <c r="J10" s="70">
        <v>49622</v>
      </c>
      <c r="K10" s="70">
        <v>48888</v>
      </c>
      <c r="L10" s="72">
        <f t="shared" si="5"/>
        <v>201.37224857658188</v>
      </c>
      <c r="M10" s="38">
        <f>C9+C22+C10+C11+C14</f>
        <v>320431</v>
      </c>
      <c r="N10" s="38">
        <f>D9+D22+D10+D11+D14</f>
        <v>466636</v>
      </c>
      <c r="O10" s="38">
        <f>N10-M10</f>
        <v>146205</v>
      </c>
      <c r="P10" s="72">
        <f>O10/M10*100</f>
        <v>45.627607815723195</v>
      </c>
    </row>
    <row r="11" spans="1:16" s="38" customFormat="1" ht="19.5" customHeight="1">
      <c r="A11" s="28" t="s">
        <v>17</v>
      </c>
      <c r="B11" s="63">
        <v>32245</v>
      </c>
      <c r="C11" s="63">
        <v>15821</v>
      </c>
      <c r="D11" s="63">
        <v>19724</v>
      </c>
      <c r="E11" s="64">
        <f t="shared" si="1"/>
        <v>24.669742746981861</v>
      </c>
      <c r="F11" s="64">
        <f t="shared" ref="F11:F23" si="6">D11/B11*100</f>
        <v>61.169173515273691</v>
      </c>
      <c r="G11" s="60" t="e">
        <f>#REF!-#REF!</f>
        <v>#REF!</v>
      </c>
      <c r="H11" s="61" t="e">
        <f>IF(#REF!=0,0,(G11/#REF!*100))</f>
        <v>#REF!</v>
      </c>
      <c r="I11" s="56">
        <f t="shared" si="2"/>
        <v>3903</v>
      </c>
      <c r="J11" s="70">
        <v>16126</v>
      </c>
      <c r="K11" s="70">
        <v>12665</v>
      </c>
      <c r="L11" s="72">
        <f t="shared" si="5"/>
        <v>11.152134703131802</v>
      </c>
      <c r="M11" s="38">
        <f>C12+C13+C15+C16+C17+C18+C19+C20</f>
        <v>173547</v>
      </c>
      <c r="N11" s="38">
        <f>D12+D13+D15+D16+D17+D18+D19+D20</f>
        <v>128644</v>
      </c>
      <c r="O11" s="38">
        <f>N11-M11</f>
        <v>-44903</v>
      </c>
      <c r="P11" s="72">
        <f>O11/M11*100</f>
        <v>-25.873682633522911</v>
      </c>
    </row>
    <row r="12" spans="1:16" s="38" customFormat="1" ht="19.5" customHeight="1">
      <c r="A12" s="28" t="s">
        <v>18</v>
      </c>
      <c r="B12" s="63">
        <v>75</v>
      </c>
      <c r="C12" s="63">
        <v>7</v>
      </c>
      <c r="D12" s="63">
        <v>0</v>
      </c>
      <c r="E12" s="64">
        <f t="shared" si="1"/>
        <v>-100</v>
      </c>
      <c r="F12" s="64">
        <f t="shared" si="6"/>
        <v>0</v>
      </c>
      <c r="G12" s="60" t="e">
        <f>#REF!-#REF!</f>
        <v>#REF!</v>
      </c>
      <c r="H12" s="61" t="e">
        <f>IF(#REF!=0,0,(G12/#REF!*100))</f>
        <v>#REF!</v>
      </c>
      <c r="I12" s="56">
        <f t="shared" si="2"/>
        <v>-7</v>
      </c>
      <c r="J12" s="70">
        <v>424</v>
      </c>
      <c r="K12" s="70">
        <v>330</v>
      </c>
      <c r="L12" s="72">
        <f t="shared" si="5"/>
        <v>0</v>
      </c>
    </row>
    <row r="13" spans="1:16" s="38" customFormat="1" ht="19.5" customHeight="1">
      <c r="A13" s="28" t="s">
        <v>19</v>
      </c>
      <c r="B13" s="63">
        <v>42392</v>
      </c>
      <c r="C13" s="63">
        <v>18425</v>
      </c>
      <c r="D13" s="63">
        <v>16312</v>
      </c>
      <c r="E13" s="64">
        <f t="shared" si="1"/>
        <v>-11.468113975576662</v>
      </c>
      <c r="F13" s="64">
        <f t="shared" si="6"/>
        <v>38.478958294017737</v>
      </c>
      <c r="G13" s="60" t="e">
        <f>#REF!-#REF!</f>
        <v>#REF!</v>
      </c>
      <c r="H13" s="61" t="e">
        <f>IF(#REF!=0,0,(G13/#REF!*100))</f>
        <v>#REF!</v>
      </c>
      <c r="I13" s="56">
        <f t="shared" si="2"/>
        <v>-2113</v>
      </c>
      <c r="J13" s="70">
        <v>13804</v>
      </c>
      <c r="K13" s="70">
        <v>13166</v>
      </c>
      <c r="L13" s="72">
        <f t="shared" si="5"/>
        <v>9.2229578826549368</v>
      </c>
    </row>
    <row r="14" spans="1:16" s="38" customFormat="1" ht="19.5" customHeight="1">
      <c r="A14" s="28" t="s">
        <v>20</v>
      </c>
      <c r="B14" s="63">
        <v>55878</v>
      </c>
      <c r="C14" s="63">
        <v>30740</v>
      </c>
      <c r="D14" s="63">
        <v>26458</v>
      </c>
      <c r="E14" s="64">
        <f t="shared" si="1"/>
        <v>-13.929733246584256</v>
      </c>
      <c r="F14" s="64">
        <f t="shared" si="6"/>
        <v>47.349583020151044</v>
      </c>
      <c r="G14" s="60" t="e">
        <f>#REF!-#REF!</f>
        <v>#REF!</v>
      </c>
      <c r="H14" s="61" t="e">
        <f>IF(#REF!=0,0,(G14/#REF!*100))</f>
        <v>#REF!</v>
      </c>
      <c r="I14" s="56">
        <f t="shared" si="2"/>
        <v>-4282</v>
      </c>
      <c r="J14" s="70">
        <v>14717</v>
      </c>
      <c r="K14" s="70">
        <v>11981</v>
      </c>
      <c r="L14" s="72">
        <f t="shared" si="5"/>
        <v>14.959601499465688</v>
      </c>
    </row>
    <row r="15" spans="1:16" s="38" customFormat="1" ht="19.5" customHeight="1">
      <c r="A15" s="28" t="s">
        <v>21</v>
      </c>
      <c r="B15" s="63">
        <v>16110</v>
      </c>
      <c r="C15" s="63">
        <v>7658</v>
      </c>
      <c r="D15" s="63">
        <v>8529</v>
      </c>
      <c r="E15" s="64">
        <f t="shared" si="1"/>
        <v>11.373726821624446</v>
      </c>
      <c r="F15" s="64">
        <f t="shared" si="6"/>
        <v>52.942271880819369</v>
      </c>
      <c r="G15" s="60" t="e">
        <f>#REF!-#REF!</f>
        <v>#REF!</v>
      </c>
      <c r="H15" s="61" t="e">
        <f>IF(#REF!=0,0,(G15/#REF!*100))</f>
        <v>#REF!</v>
      </c>
      <c r="I15" s="56">
        <f t="shared" si="2"/>
        <v>871</v>
      </c>
      <c r="J15" s="70">
        <v>3993</v>
      </c>
      <c r="K15" s="70">
        <v>3334</v>
      </c>
      <c r="L15" s="72">
        <f t="shared" si="5"/>
        <v>4.8223766418075007</v>
      </c>
    </row>
    <row r="16" spans="1:16" s="38" customFormat="1" ht="19.5" customHeight="1">
      <c r="A16" s="28" t="s">
        <v>22</v>
      </c>
      <c r="B16" s="63">
        <v>38105</v>
      </c>
      <c r="C16" s="63">
        <v>17910</v>
      </c>
      <c r="D16" s="63">
        <v>18121</v>
      </c>
      <c r="E16" s="64">
        <f t="shared" si="1"/>
        <v>1.1781127861529872</v>
      </c>
      <c r="F16" s="64">
        <f t="shared" si="6"/>
        <v>47.555438918777064</v>
      </c>
      <c r="G16" s="60" t="e">
        <f>#REF!-#REF!</f>
        <v>#REF!</v>
      </c>
      <c r="H16" s="61" t="e">
        <f>IF(#REF!=0,0,(G16/#REF!*100))</f>
        <v>#REF!</v>
      </c>
      <c r="I16" s="56">
        <f t="shared" si="2"/>
        <v>211</v>
      </c>
      <c r="J16" s="70">
        <v>14958</v>
      </c>
      <c r="K16" s="70">
        <v>14312</v>
      </c>
      <c r="L16" s="72">
        <f t="shared" si="5"/>
        <v>10.245783459513861</v>
      </c>
    </row>
    <row r="17" spans="1:16" s="38" customFormat="1" ht="19.5" customHeight="1">
      <c r="A17" s="28" t="s">
        <v>23</v>
      </c>
      <c r="B17" s="63">
        <v>64465</v>
      </c>
      <c r="C17" s="63">
        <v>61886</v>
      </c>
      <c r="D17" s="63">
        <v>40374</v>
      </c>
      <c r="E17" s="64">
        <f t="shared" si="1"/>
        <v>-34.760689008822673</v>
      </c>
      <c r="F17" s="64">
        <f t="shared" si="6"/>
        <v>62.629333746994497</v>
      </c>
      <c r="G17" s="60" t="e">
        <f>#REF!-#REF!</f>
        <v>#REF!</v>
      </c>
      <c r="H17" s="61" t="e">
        <f>IF(#REF!=0,0,(G17/#REF!*100))</f>
        <v>#REF!</v>
      </c>
      <c r="I17" s="56">
        <f t="shared" si="2"/>
        <v>-21512</v>
      </c>
      <c r="J17" s="70">
        <v>22238</v>
      </c>
      <c r="K17" s="70">
        <v>20307</v>
      </c>
      <c r="L17" s="72">
        <f t="shared" si="5"/>
        <v>22.827838496463364</v>
      </c>
    </row>
    <row r="18" spans="1:16" s="38" customFormat="1" ht="19.5" customHeight="1">
      <c r="A18" s="28" t="s">
        <v>24</v>
      </c>
      <c r="B18" s="63">
        <v>2200</v>
      </c>
      <c r="C18" s="63">
        <v>308</v>
      </c>
      <c r="D18" s="63">
        <v>6465</v>
      </c>
      <c r="E18" s="64">
        <f t="shared" si="1"/>
        <v>1999.0259740259742</v>
      </c>
      <c r="F18" s="64">
        <f t="shared" si="6"/>
        <v>293.86363636363637</v>
      </c>
      <c r="G18" s="60" t="e">
        <f>#REF!-#REF!</f>
        <v>#REF!</v>
      </c>
      <c r="H18" s="61" t="e">
        <f>IF(#REF!=0,0,(G18/#REF!*100))</f>
        <v>#REF!</v>
      </c>
      <c r="I18" s="56">
        <f t="shared" si="2"/>
        <v>6157</v>
      </c>
      <c r="J18" s="70">
        <v>0</v>
      </c>
      <c r="K18" s="70">
        <v>0</v>
      </c>
      <c r="L18" s="72">
        <f t="shared" si="5"/>
        <v>3.6553716718590099</v>
      </c>
    </row>
    <row r="19" spans="1:16" s="38" customFormat="1" ht="19.5" customHeight="1">
      <c r="A19" s="28" t="s">
        <v>25</v>
      </c>
      <c r="B19" s="63">
        <v>6100</v>
      </c>
      <c r="C19" s="63">
        <v>0</v>
      </c>
      <c r="D19" s="63">
        <v>8686</v>
      </c>
      <c r="E19" s="64">
        <f t="shared" si="1"/>
        <v>0</v>
      </c>
      <c r="F19" s="64">
        <f t="shared" si="6"/>
        <v>142.39344262295083</v>
      </c>
      <c r="G19" s="60" t="e">
        <f>#REF!-#REF!</f>
        <v>#REF!</v>
      </c>
      <c r="H19" s="61" t="e">
        <f>IF(#REF!=0,0,(G19/#REF!*100))</f>
        <v>#REF!</v>
      </c>
      <c r="I19" s="56">
        <f t="shared" si="2"/>
        <v>8686</v>
      </c>
      <c r="J19" s="70">
        <v>11677</v>
      </c>
      <c r="K19" s="70">
        <v>7422</v>
      </c>
      <c r="L19" s="72">
        <f t="shared" si="5"/>
        <v>4.9111459151999011</v>
      </c>
      <c r="O19" s="38">
        <v>0</v>
      </c>
      <c r="P19" s="38">
        <f>N19+O19</f>
        <v>0</v>
      </c>
    </row>
    <row r="20" spans="1:16" s="38" customFormat="1" ht="19.5" customHeight="1">
      <c r="A20" s="28" t="s">
        <v>26</v>
      </c>
      <c r="B20" s="63">
        <v>97484</v>
      </c>
      <c r="C20" s="63">
        <v>67353</v>
      </c>
      <c r="D20" s="63">
        <v>30157</v>
      </c>
      <c r="E20" s="64">
        <f t="shared" si="1"/>
        <v>-55.225453951568603</v>
      </c>
      <c r="F20" s="64">
        <f t="shared" si="6"/>
        <v>30.935332977719419</v>
      </c>
      <c r="G20" s="60" t="e">
        <f>#REF!-#REF!</f>
        <v>#REF!</v>
      </c>
      <c r="H20" s="61" t="e">
        <f>IF(#REF!=0,0,(G20/#REF!*100))</f>
        <v>#REF!</v>
      </c>
      <c r="I20" s="56">
        <f t="shared" si="2"/>
        <v>-37196</v>
      </c>
      <c r="J20" s="70">
        <v>22701</v>
      </c>
      <c r="K20" s="70">
        <v>16519</v>
      </c>
      <c r="L20" s="72">
        <f t="shared" si="5"/>
        <v>17.051050813341401</v>
      </c>
    </row>
    <row r="21" spans="1:16" s="38" customFormat="1" ht="19.5" customHeight="1">
      <c r="A21" s="28" t="s">
        <v>27</v>
      </c>
      <c r="B21" s="63">
        <v>204</v>
      </c>
      <c r="C21" s="63">
        <v>266</v>
      </c>
      <c r="D21" s="63">
        <v>223</v>
      </c>
      <c r="E21" s="64">
        <f t="shared" si="1"/>
        <v>-16.165413533834585</v>
      </c>
      <c r="F21" s="64">
        <f t="shared" si="6"/>
        <v>109.31372549019606</v>
      </c>
      <c r="G21" s="60"/>
      <c r="H21" s="61"/>
      <c r="I21" s="56">
        <f t="shared" si="2"/>
        <v>-43</v>
      </c>
      <c r="J21" s="70"/>
      <c r="K21" s="70"/>
      <c r="L21" s="72">
        <f t="shared" si="5"/>
        <v>0.12608629278028757</v>
      </c>
    </row>
    <row r="22" spans="1:16" s="38" customFormat="1" ht="19.5" customHeight="1">
      <c r="A22" s="28" t="s">
        <v>28</v>
      </c>
      <c r="B22" s="63">
        <v>0</v>
      </c>
      <c r="C22" s="63">
        <v>0</v>
      </c>
      <c r="D22" s="63">
        <v>4333</v>
      </c>
      <c r="E22" s="64">
        <f t="shared" si="1"/>
        <v>0</v>
      </c>
      <c r="F22" s="64"/>
      <c r="G22" s="60" t="e">
        <f>#REF!-#REF!</f>
        <v>#REF!</v>
      </c>
      <c r="H22" s="61" t="e">
        <f>IF(#REF!=0,0,(G22/#REF!*100))</f>
        <v>#REF!</v>
      </c>
      <c r="I22" s="56">
        <f t="shared" si="2"/>
        <v>4333</v>
      </c>
      <c r="J22" s="70">
        <v>82670</v>
      </c>
      <c r="K22" s="70">
        <v>80951</v>
      </c>
      <c r="L22" s="72">
        <f t="shared" si="5"/>
        <v>2.4499188637533007</v>
      </c>
    </row>
    <row r="23" spans="1:16" s="38" customFormat="1" ht="19.5" customHeight="1">
      <c r="A23" s="62" t="s">
        <v>29</v>
      </c>
      <c r="B23" s="63">
        <f>SUM(B24:B29)</f>
        <v>60675</v>
      </c>
      <c r="C23" s="63">
        <f>SUM(C24:C29)</f>
        <v>40282</v>
      </c>
      <c r="D23" s="63">
        <f>SUM(D24:D29)</f>
        <v>108796</v>
      </c>
      <c r="E23" s="64">
        <f t="shared" si="1"/>
        <v>170.08589444416862</v>
      </c>
      <c r="F23" s="64">
        <f t="shared" si="6"/>
        <v>179.3094355170993</v>
      </c>
      <c r="G23" s="60" t="e">
        <f>#REF!-#REF!</f>
        <v>#REF!</v>
      </c>
      <c r="H23" s="61" t="e">
        <f>IF(#REF!=0,0,(G23/#REF!*100))</f>
        <v>#REF!</v>
      </c>
      <c r="I23" s="56">
        <f t="shared" si="2"/>
        <v>68514</v>
      </c>
      <c r="J23" s="70">
        <f>SUM(J24:J29)</f>
        <v>88979</v>
      </c>
      <c r="K23" s="70">
        <f>SUM(K24:K29)</f>
        <v>15491</v>
      </c>
    </row>
    <row r="24" spans="1:16" s="38" customFormat="1" ht="19.5" customHeight="1">
      <c r="A24" s="28" t="s">
        <v>30</v>
      </c>
      <c r="B24" s="63">
        <v>3121</v>
      </c>
      <c r="C24" s="63">
        <v>58</v>
      </c>
      <c r="D24" s="63">
        <v>15</v>
      </c>
      <c r="E24" s="64">
        <f t="shared" si="1"/>
        <v>-74.137931034482762</v>
      </c>
      <c r="F24" s="64">
        <f t="shared" ref="F24:F33" si="7">D24/B24*100</f>
        <v>0.4806151874399231</v>
      </c>
      <c r="G24" s="60" t="e">
        <f>#REF!-#REF!</f>
        <v>#REF!</v>
      </c>
      <c r="H24" s="61" t="e">
        <f>IF(#REF!=0,0,(G24/#REF!*100))</f>
        <v>#REF!</v>
      </c>
      <c r="I24" s="56">
        <f t="shared" si="2"/>
        <v>-43</v>
      </c>
      <c r="J24" s="70">
        <v>0</v>
      </c>
      <c r="K24" s="70">
        <v>536</v>
      </c>
    </row>
    <row r="25" spans="1:16" s="38" customFormat="1" ht="19.5" customHeight="1">
      <c r="A25" s="28" t="s">
        <v>131</v>
      </c>
      <c r="B25" s="63">
        <v>15057</v>
      </c>
      <c r="C25" s="63">
        <v>3805</v>
      </c>
      <c r="D25" s="63">
        <v>8203</v>
      </c>
      <c r="E25" s="64">
        <f t="shared" si="1"/>
        <v>115.58475689881735</v>
      </c>
      <c r="F25" s="64">
        <f t="shared" si="7"/>
        <v>54.479644019392971</v>
      </c>
      <c r="G25" s="60" t="e">
        <f>#REF!-#REF!</f>
        <v>#REF!</v>
      </c>
      <c r="H25" s="61" t="e">
        <f>IF(#REF!=0,0,(G25/#REF!*100))</f>
        <v>#REF!</v>
      </c>
      <c r="I25" s="56">
        <f t="shared" si="2"/>
        <v>4398</v>
      </c>
      <c r="J25" s="70">
        <v>5308</v>
      </c>
      <c r="K25" s="70">
        <v>3964</v>
      </c>
    </row>
    <row r="26" spans="1:16" s="38" customFormat="1" ht="19.5" customHeight="1">
      <c r="A26" s="28" t="s">
        <v>32</v>
      </c>
      <c r="B26" s="63">
        <v>17000</v>
      </c>
      <c r="C26" s="63">
        <v>3518</v>
      </c>
      <c r="D26" s="63">
        <v>6895</v>
      </c>
      <c r="E26" s="64">
        <f t="shared" si="1"/>
        <v>95.992040932347919</v>
      </c>
      <c r="F26" s="64">
        <f t="shared" si="7"/>
        <v>40.558823529411761</v>
      </c>
      <c r="G26" s="60" t="e">
        <f>#REF!-#REF!</f>
        <v>#REF!</v>
      </c>
      <c r="H26" s="61" t="e">
        <f>IF(#REF!=0,0,(G26/#REF!*100))</f>
        <v>#REF!</v>
      </c>
      <c r="I26" s="56">
        <f t="shared" si="2"/>
        <v>3377</v>
      </c>
      <c r="J26" s="70">
        <v>5883</v>
      </c>
      <c r="K26" s="70">
        <v>4187</v>
      </c>
    </row>
    <row r="27" spans="1:16" s="39" customFormat="1" ht="19.5" customHeight="1">
      <c r="A27" s="62" t="s">
        <v>33</v>
      </c>
      <c r="B27" s="63">
        <v>0</v>
      </c>
      <c r="C27" s="63">
        <v>0</v>
      </c>
      <c r="D27" s="63">
        <v>0</v>
      </c>
      <c r="E27" s="64">
        <f t="shared" si="1"/>
        <v>0</v>
      </c>
      <c r="F27" s="64"/>
      <c r="G27" s="60" t="e">
        <f>#REF!-#REF!</f>
        <v>#REF!</v>
      </c>
      <c r="H27" s="61" t="e">
        <f>IF(#REF!=0,0,(G27/#REF!*100))</f>
        <v>#REF!</v>
      </c>
      <c r="I27" s="56">
        <f t="shared" si="2"/>
        <v>0</v>
      </c>
      <c r="J27" s="70">
        <v>24421</v>
      </c>
      <c r="K27" s="70">
        <v>-340</v>
      </c>
    </row>
    <row r="28" spans="1:16" s="38" customFormat="1" ht="19.5" customHeight="1">
      <c r="A28" s="28" t="s">
        <v>132</v>
      </c>
      <c r="B28" s="63">
        <v>25497</v>
      </c>
      <c r="C28" s="63">
        <v>27501</v>
      </c>
      <c r="D28" s="63">
        <v>81503</v>
      </c>
      <c r="E28" s="64">
        <f t="shared" si="1"/>
        <v>196.36376859023306</v>
      </c>
      <c r="F28" s="64">
        <f t="shared" si="7"/>
        <v>319.65721457426366</v>
      </c>
      <c r="G28" s="60" t="e">
        <f>#REF!-#REF!</f>
        <v>#REF!</v>
      </c>
      <c r="H28" s="61" t="e">
        <f>IF(#REF!=0,0,(G28/#REF!*100))</f>
        <v>#REF!</v>
      </c>
      <c r="I28" s="56">
        <f t="shared" si="2"/>
        <v>54002</v>
      </c>
      <c r="J28" s="70">
        <v>53367</v>
      </c>
      <c r="K28" s="70">
        <v>7142</v>
      </c>
    </row>
    <row r="29" spans="1:16" s="38" customFormat="1" ht="19.5" customHeight="1">
      <c r="A29" s="28" t="s">
        <v>28</v>
      </c>
      <c r="B29" s="63">
        <v>0</v>
      </c>
      <c r="C29" s="63">
        <v>5400</v>
      </c>
      <c r="D29" s="63">
        <v>12180</v>
      </c>
      <c r="E29" s="64">
        <f t="shared" si="1"/>
        <v>125.55555555555556</v>
      </c>
      <c r="F29" s="64"/>
      <c r="G29" s="60" t="e">
        <f>#REF!-#REF!</f>
        <v>#REF!</v>
      </c>
      <c r="H29" s="61" t="e">
        <f>IF(#REF!=0,0,(G29/#REF!*100))</f>
        <v>#REF!</v>
      </c>
      <c r="I29" s="56">
        <f t="shared" si="2"/>
        <v>6780</v>
      </c>
      <c r="J29" s="70">
        <v>0</v>
      </c>
      <c r="K29" s="70">
        <v>2</v>
      </c>
    </row>
    <row r="30" spans="1:16" s="40" customFormat="1" ht="19.5" customHeight="1">
      <c r="A30" s="58" t="s">
        <v>133</v>
      </c>
      <c r="B30" s="54">
        <f>SUM(B31:B34)</f>
        <v>850000</v>
      </c>
      <c r="C30" s="54">
        <f>SUM(C31:C34)</f>
        <v>433440</v>
      </c>
      <c r="D30" s="54">
        <f>SUM(D31:D34)</f>
        <v>69174</v>
      </c>
      <c r="E30" s="55">
        <f t="shared" si="1"/>
        <v>-84.04069767441861</v>
      </c>
      <c r="F30" s="55">
        <f t="shared" si="7"/>
        <v>8.1381176470588237</v>
      </c>
      <c r="G30" s="60" t="e">
        <f>#REF!-#REF!</f>
        <v>#REF!</v>
      </c>
      <c r="H30" s="61" t="e">
        <f>IF(#REF!=0,0,(G30/#REF!*100))</f>
        <v>#REF!</v>
      </c>
      <c r="I30" s="56">
        <f t="shared" si="2"/>
        <v>-364266</v>
      </c>
      <c r="J30" s="70">
        <f>SUM(J31:J33)</f>
        <v>183947</v>
      </c>
      <c r="K30" s="70">
        <f>SUM(K31:K33)</f>
        <v>60936</v>
      </c>
    </row>
    <row r="31" spans="1:16" s="38" customFormat="1" ht="19.5" customHeight="1">
      <c r="A31" s="28" t="s">
        <v>134</v>
      </c>
      <c r="B31" s="63">
        <v>800000</v>
      </c>
      <c r="C31" s="63">
        <v>415210</v>
      </c>
      <c r="D31" s="63">
        <v>58891</v>
      </c>
      <c r="E31" s="64">
        <f t="shared" si="1"/>
        <v>-85.816574745309609</v>
      </c>
      <c r="F31" s="64">
        <f t="shared" si="7"/>
        <v>7.3613750000000007</v>
      </c>
      <c r="G31" s="60" t="e">
        <f>#REF!-#REF!</f>
        <v>#REF!</v>
      </c>
      <c r="H31" s="61" t="e">
        <f>IF(#REF!=0,0,(G31/#REF!*100))</f>
        <v>#REF!</v>
      </c>
      <c r="I31" s="56">
        <f t="shared" si="2"/>
        <v>-356319</v>
      </c>
      <c r="J31" s="70">
        <v>183947</v>
      </c>
      <c r="K31" s="70">
        <v>48911</v>
      </c>
    </row>
    <row r="32" spans="1:16" s="38" customFormat="1" ht="19.5" customHeight="1">
      <c r="A32" s="28" t="s">
        <v>68</v>
      </c>
      <c r="B32" s="63">
        <v>50000</v>
      </c>
      <c r="C32" s="63">
        <v>18230</v>
      </c>
      <c r="D32" s="63">
        <v>10283</v>
      </c>
      <c r="E32" s="64">
        <f t="shared" si="1"/>
        <v>-43.59297860669227</v>
      </c>
      <c r="F32" s="64">
        <f t="shared" si="7"/>
        <v>20.566000000000003</v>
      </c>
      <c r="G32" s="60" t="e">
        <f>#REF!-#REF!</f>
        <v>#REF!</v>
      </c>
      <c r="H32" s="61" t="e">
        <f>IF(#REF!=0,0,(G32/#REF!*100))</f>
        <v>#REF!</v>
      </c>
      <c r="I32" s="56">
        <f t="shared" si="2"/>
        <v>-7947</v>
      </c>
      <c r="J32" s="70">
        <v>0</v>
      </c>
      <c r="K32" s="70">
        <v>11930</v>
      </c>
    </row>
    <row r="33" spans="1:22" s="38" customFormat="1" ht="22.5" hidden="1" customHeight="1">
      <c r="A33" s="29" t="s">
        <v>135</v>
      </c>
      <c r="B33" s="63">
        <v>0</v>
      </c>
      <c r="C33" s="63">
        <v>0</v>
      </c>
      <c r="D33" s="63"/>
      <c r="E33" s="64">
        <f t="shared" si="1"/>
        <v>0</v>
      </c>
      <c r="F33" s="64" t="e">
        <f t="shared" si="7"/>
        <v>#DIV/0!</v>
      </c>
      <c r="G33" s="60" t="e">
        <f>#REF!-#REF!</f>
        <v>#REF!</v>
      </c>
      <c r="H33" s="61" t="e">
        <f>IF(#REF!=0,0,(G33/#REF!*100))</f>
        <v>#REF!</v>
      </c>
      <c r="I33" s="56">
        <f t="shared" si="2"/>
        <v>0</v>
      </c>
      <c r="J33" s="70">
        <v>0</v>
      </c>
      <c r="K33" s="70">
        <v>95</v>
      </c>
    </row>
    <row r="34" spans="1:22" s="38" customFormat="1" ht="22.5" customHeight="1">
      <c r="A34" s="29" t="s">
        <v>136</v>
      </c>
      <c r="B34" s="63"/>
      <c r="C34" s="63">
        <v>0</v>
      </c>
      <c r="D34" s="63"/>
      <c r="E34" s="64">
        <f t="shared" si="1"/>
        <v>0</v>
      </c>
      <c r="F34" s="64"/>
      <c r="G34" s="60"/>
      <c r="H34" s="61"/>
      <c r="I34" s="56">
        <f t="shared" si="2"/>
        <v>0</v>
      </c>
      <c r="J34" s="70"/>
      <c r="K34" s="70"/>
    </row>
    <row r="35" spans="1:22" s="38" customFormat="1" ht="19.5" customHeight="1">
      <c r="A35" s="31" t="s">
        <v>137</v>
      </c>
      <c r="B35" s="54">
        <v>380</v>
      </c>
      <c r="C35" s="54"/>
      <c r="D35" s="54"/>
      <c r="E35" s="64">
        <f t="shared" si="1"/>
        <v>0</v>
      </c>
      <c r="F35" s="55">
        <f>D35/B35*100</f>
        <v>0</v>
      </c>
      <c r="G35" s="60"/>
      <c r="H35" s="61"/>
      <c r="I35" s="56">
        <f t="shared" si="2"/>
        <v>0</v>
      </c>
      <c r="J35" s="70"/>
      <c r="K35" s="70"/>
    </row>
    <row r="36" spans="1:22" s="40" customFormat="1" ht="19.5" customHeight="1">
      <c r="A36" s="31" t="s">
        <v>138</v>
      </c>
      <c r="B36" s="54">
        <v>10068</v>
      </c>
      <c r="C36" s="54">
        <v>3097</v>
      </c>
      <c r="D36" s="54">
        <v>4330</v>
      </c>
      <c r="E36" s="55">
        <f t="shared" si="1"/>
        <v>39.812721989021632</v>
      </c>
      <c r="F36" s="55">
        <f>D36/B36*100</f>
        <v>43.007548669050458</v>
      </c>
      <c r="G36" s="60"/>
      <c r="H36" s="61"/>
      <c r="I36" s="56">
        <f t="shared" si="2"/>
        <v>1233</v>
      </c>
      <c r="J36" s="70"/>
      <c r="K36" s="70"/>
    </row>
    <row r="38" spans="1:22" ht="27" hidden="1" customHeight="1">
      <c r="M38" s="73" t="s">
        <v>139</v>
      </c>
      <c r="N38" s="73"/>
      <c r="O38" s="73"/>
      <c r="P38" s="73"/>
      <c r="Q38" s="73"/>
      <c r="R38" s="73"/>
      <c r="S38" s="73"/>
      <c r="T38" s="73"/>
      <c r="U38" s="73"/>
      <c r="V38" s="73"/>
    </row>
    <row r="39" spans="1:22" ht="14.25" hidden="1" customHeight="1">
      <c r="M39" s="74"/>
      <c r="N39" s="74"/>
      <c r="O39" s="74"/>
      <c r="P39" s="74"/>
      <c r="Q39" s="74"/>
      <c r="R39" s="74"/>
      <c r="S39" s="74"/>
      <c r="T39" s="74"/>
      <c r="U39" s="74"/>
      <c r="V39" s="81" t="s">
        <v>2</v>
      </c>
    </row>
    <row r="40" spans="1:22" ht="25.5" hidden="1" customHeight="1">
      <c r="D40" s="39" t="s">
        <v>140</v>
      </c>
      <c r="M40" s="75" t="s">
        <v>141</v>
      </c>
      <c r="N40" s="76" t="s">
        <v>142</v>
      </c>
      <c r="O40" s="77"/>
      <c r="P40" s="77"/>
      <c r="Q40" s="77"/>
      <c r="R40" s="77"/>
      <c r="S40" s="77"/>
      <c r="T40" s="77"/>
      <c r="U40" s="77"/>
      <c r="V40" s="82"/>
    </row>
    <row r="41" spans="1:22" ht="25.5" hidden="1" customHeight="1">
      <c r="D41" s="39">
        <v>7</v>
      </c>
      <c r="F41" s="41">
        <v>8</v>
      </c>
      <c r="G41" s="41" t="s">
        <v>143</v>
      </c>
      <c r="M41" s="78"/>
      <c r="N41" s="75" t="s">
        <v>144</v>
      </c>
      <c r="O41" s="76" t="s">
        <v>13</v>
      </c>
      <c r="P41" s="77"/>
      <c r="Q41" s="77"/>
      <c r="R41" s="77"/>
      <c r="S41" s="77"/>
      <c r="T41" s="77"/>
      <c r="U41" s="82"/>
      <c r="V41" s="80" t="s">
        <v>145</v>
      </c>
    </row>
    <row r="42" spans="1:22" ht="25.5" hidden="1" customHeight="1">
      <c r="D42" s="39">
        <v>5573</v>
      </c>
      <c r="F42" s="41">
        <v>3117</v>
      </c>
      <c r="G42" s="65">
        <f>(F42-D42)/D42*100</f>
        <v>-44.069621388839046</v>
      </c>
      <c r="M42" s="79"/>
      <c r="N42" s="79"/>
      <c r="O42" s="80" t="s">
        <v>146</v>
      </c>
      <c r="P42" s="80" t="s">
        <v>147</v>
      </c>
      <c r="Q42" s="80" t="s">
        <v>125</v>
      </c>
      <c r="R42" s="80" t="s">
        <v>148</v>
      </c>
      <c r="S42" s="80" t="s">
        <v>149</v>
      </c>
      <c r="T42" s="80" t="s">
        <v>125</v>
      </c>
      <c r="U42" s="80" t="s">
        <v>148</v>
      </c>
      <c r="V42" s="80" t="s">
        <v>150</v>
      </c>
    </row>
    <row r="43" spans="1:22" ht="25.5" hidden="1" customHeight="1">
      <c r="D43" s="39">
        <v>20117</v>
      </c>
      <c r="F43" s="41">
        <v>19839</v>
      </c>
      <c r="G43" s="65">
        <f>(F43-D43)/D43*100</f>
        <v>-1.3819157926132128</v>
      </c>
      <c r="M43" s="80" t="s">
        <v>151</v>
      </c>
      <c r="N43" s="80">
        <f>O43+V43</f>
        <v>233596</v>
      </c>
      <c r="O43" s="80">
        <f>P43+S43</f>
        <v>201119</v>
      </c>
      <c r="P43" s="80">
        <v>185013</v>
      </c>
      <c r="Q43" s="83">
        <v>-3.7</v>
      </c>
      <c r="R43" s="84">
        <f>P43/O43*100</f>
        <v>91.991805846290006</v>
      </c>
      <c r="S43" s="80">
        <v>16106</v>
      </c>
      <c r="T43" s="83">
        <v>-82.6</v>
      </c>
      <c r="U43" s="84">
        <f>S43/O43*100</f>
        <v>8.0081941537099919</v>
      </c>
      <c r="V43" s="80">
        <v>32477</v>
      </c>
    </row>
    <row r="44" spans="1:22" hidden="1">
      <c r="D44" s="39">
        <v>92392</v>
      </c>
      <c r="F44" s="41">
        <v>39062</v>
      </c>
      <c r="G44" s="65">
        <f>(F44-D44)/D44*100</f>
        <v>-57.721447744393451</v>
      </c>
    </row>
    <row r="45" spans="1:22" hidden="1"/>
    <row r="46" spans="1:22" ht="15" hidden="1" customHeight="1"/>
    <row r="47" spans="1:22" hidden="1"/>
    <row r="48" spans="1:22" hidden="1"/>
    <row r="49" spans="13:28" hidden="1"/>
    <row r="50" spans="13:28" hidden="1"/>
    <row r="51" spans="13:28" hidden="1"/>
    <row r="52" spans="13:28" hidden="1"/>
    <row r="53" spans="13:28" hidden="1">
      <c r="M53" s="41">
        <v>122040</v>
      </c>
      <c r="N53" s="41">
        <v>120963</v>
      </c>
      <c r="O53" s="41">
        <v>-1077</v>
      </c>
      <c r="P53" s="65">
        <v>-0.9</v>
      </c>
    </row>
    <row r="54" spans="13:28" ht="66.599999999999994" hidden="1">
      <c r="M54" s="41">
        <v>70163</v>
      </c>
      <c r="N54" s="41">
        <v>55900</v>
      </c>
      <c r="O54" s="41">
        <v>-14263</v>
      </c>
      <c r="P54" s="65">
        <v>-20.3</v>
      </c>
      <c r="U54" s="85" t="s">
        <v>152</v>
      </c>
      <c r="V54" s="85"/>
      <c r="W54" s="85"/>
      <c r="X54" s="85"/>
      <c r="Y54" s="85"/>
      <c r="Z54" s="85"/>
      <c r="AA54" s="85"/>
      <c r="AB54" s="85"/>
    </row>
    <row r="55" spans="13:28" hidden="1">
      <c r="AB55" s="98" t="s">
        <v>2</v>
      </c>
    </row>
    <row r="56" spans="13:28" ht="17.25" hidden="1" customHeight="1">
      <c r="U56" s="86" t="s">
        <v>153</v>
      </c>
      <c r="V56" s="87" t="s">
        <v>118</v>
      </c>
      <c r="W56" s="88" t="s">
        <v>150</v>
      </c>
      <c r="X56" s="89"/>
      <c r="Y56" s="86" t="s">
        <v>154</v>
      </c>
      <c r="Z56" s="88" t="s">
        <v>121</v>
      </c>
      <c r="AA56" s="89"/>
      <c r="AB56" s="86" t="s">
        <v>155</v>
      </c>
    </row>
    <row r="57" spans="13:28" ht="17.25" hidden="1" customHeight="1">
      <c r="U57" s="90"/>
      <c r="V57" s="91"/>
      <c r="W57" s="92" t="s">
        <v>123</v>
      </c>
      <c r="X57" s="92" t="s">
        <v>124</v>
      </c>
      <c r="Y57" s="90"/>
      <c r="Z57" s="93" t="s">
        <v>9</v>
      </c>
      <c r="AA57" s="93" t="s">
        <v>10</v>
      </c>
      <c r="AB57" s="90"/>
    </row>
    <row r="58" spans="13:28" ht="17.25" hidden="1" customHeight="1">
      <c r="U58" s="93" t="s">
        <v>147</v>
      </c>
      <c r="V58" s="94">
        <f>V59+V65</f>
        <v>703306</v>
      </c>
      <c r="W58" s="94">
        <f>W59+W65</f>
        <v>192203</v>
      </c>
      <c r="X58" s="94">
        <f>X59+X65</f>
        <v>176863</v>
      </c>
      <c r="Y58" s="99">
        <f t="shared" ref="Y58:Y73" si="8">X58/V58*100</f>
        <v>25.147375395631489</v>
      </c>
      <c r="Z58" s="100">
        <f t="shared" ref="Z58:Z73" si="9">X58-W58</f>
        <v>-15340</v>
      </c>
      <c r="AA58" s="99">
        <f t="shared" ref="AA58:AA73" si="10">Z58/W58*100</f>
        <v>-7.9811449353027797</v>
      </c>
      <c r="AB58" s="101">
        <v>100</v>
      </c>
    </row>
    <row r="59" spans="13:28" ht="17.25" hidden="1" customHeight="1">
      <c r="U59" s="93" t="s">
        <v>156</v>
      </c>
      <c r="V59" s="94">
        <f>SUM(V60:V64)</f>
        <v>512706</v>
      </c>
      <c r="W59" s="94">
        <f>SUM(W60:W64)</f>
        <v>122040</v>
      </c>
      <c r="X59" s="94">
        <f>SUM(X60:X64)</f>
        <v>120963</v>
      </c>
      <c r="Y59" s="99">
        <f t="shared" si="8"/>
        <v>23.593053328808324</v>
      </c>
      <c r="Z59" s="100">
        <f t="shared" si="9"/>
        <v>-1077</v>
      </c>
      <c r="AA59" s="99">
        <f t="shared" si="10"/>
        <v>-0.88249754178957729</v>
      </c>
      <c r="AB59" s="102">
        <f t="shared" ref="AB59:AB73" si="11">X59/176863*100</f>
        <v>68.393615397228359</v>
      </c>
    </row>
    <row r="60" spans="13:28" ht="17.25" hidden="1" customHeight="1">
      <c r="U60" s="95" t="s">
        <v>157</v>
      </c>
      <c r="V60" s="96">
        <v>91600</v>
      </c>
      <c r="W60" s="97">
        <v>21067</v>
      </c>
      <c r="X60" s="97">
        <v>19506</v>
      </c>
      <c r="Y60" s="103">
        <f t="shared" si="8"/>
        <v>21.29475982532751</v>
      </c>
      <c r="Z60" s="97">
        <f t="shared" si="9"/>
        <v>-1561</v>
      </c>
      <c r="AA60" s="103">
        <f t="shared" si="10"/>
        <v>-7.4096928846062564</v>
      </c>
      <c r="AB60" s="104">
        <f t="shared" si="11"/>
        <v>11.02887545727484</v>
      </c>
    </row>
    <row r="61" spans="13:28" ht="17.25" hidden="1" customHeight="1">
      <c r="U61" s="95" t="s">
        <v>158</v>
      </c>
      <c r="V61" s="96">
        <v>241706</v>
      </c>
      <c r="W61" s="97">
        <v>54326</v>
      </c>
      <c r="X61" s="97">
        <v>56813</v>
      </c>
      <c r="Y61" s="103">
        <f t="shared" si="8"/>
        <v>23.5050019445111</v>
      </c>
      <c r="Z61" s="97">
        <f t="shared" si="9"/>
        <v>2487</v>
      </c>
      <c r="AA61" s="103">
        <f t="shared" si="10"/>
        <v>4.5779184920664138</v>
      </c>
      <c r="AB61" s="104">
        <f t="shared" si="11"/>
        <v>32.122603370970751</v>
      </c>
    </row>
    <row r="62" spans="13:28" ht="17.25" hidden="1" customHeight="1">
      <c r="O62" s="41">
        <v>0</v>
      </c>
      <c r="P62" s="41">
        <v>0</v>
      </c>
      <c r="U62" s="95" t="s">
        <v>159</v>
      </c>
      <c r="V62" s="96">
        <v>110260</v>
      </c>
      <c r="W62" s="97">
        <v>27148</v>
      </c>
      <c r="X62" s="97">
        <v>27817</v>
      </c>
      <c r="Y62" s="103">
        <f t="shared" si="8"/>
        <v>25.228550698349355</v>
      </c>
      <c r="Z62" s="97">
        <f t="shared" si="9"/>
        <v>669</v>
      </c>
      <c r="AA62" s="103">
        <f t="shared" si="10"/>
        <v>2.4642699278031532</v>
      </c>
      <c r="AB62" s="104">
        <f t="shared" si="11"/>
        <v>15.727992853225379</v>
      </c>
    </row>
    <row r="63" spans="13:28" ht="17.25" hidden="1" customHeight="1">
      <c r="U63" s="95" t="s">
        <v>160</v>
      </c>
      <c r="V63" s="96">
        <v>32440</v>
      </c>
      <c r="W63" s="97">
        <v>9931</v>
      </c>
      <c r="X63" s="97">
        <v>9282</v>
      </c>
      <c r="Y63" s="103">
        <f t="shared" si="8"/>
        <v>28.612823674475958</v>
      </c>
      <c r="Z63" s="97">
        <f t="shared" si="9"/>
        <v>-649</v>
      </c>
      <c r="AA63" s="103">
        <f t="shared" si="10"/>
        <v>-6.5350921357365825</v>
      </c>
      <c r="AB63" s="104">
        <f t="shared" si="11"/>
        <v>5.2481299084602213</v>
      </c>
    </row>
    <row r="64" spans="13:28" ht="17.25" hidden="1" customHeight="1">
      <c r="U64" s="95" t="s">
        <v>161</v>
      </c>
      <c r="V64" s="96">
        <v>36700</v>
      </c>
      <c r="W64" s="97">
        <v>9568</v>
      </c>
      <c r="X64" s="97">
        <v>7545</v>
      </c>
      <c r="Y64" s="103">
        <f t="shared" si="8"/>
        <v>20.558583106267029</v>
      </c>
      <c r="Z64" s="97">
        <f t="shared" si="9"/>
        <v>-2023</v>
      </c>
      <c r="AA64" s="103">
        <f t="shared" si="10"/>
        <v>-21.143394648829432</v>
      </c>
      <c r="AB64" s="104">
        <f t="shared" si="11"/>
        <v>4.2660138072971732</v>
      </c>
    </row>
    <row r="65" spans="21:28" ht="17.25" hidden="1" customHeight="1">
      <c r="U65" s="93" t="s">
        <v>162</v>
      </c>
      <c r="V65" s="94">
        <f>SUM(V66:V73)</f>
        <v>190600</v>
      </c>
      <c r="W65" s="94">
        <f>SUM(W66:W73)</f>
        <v>70163</v>
      </c>
      <c r="X65" s="94">
        <f>SUM(X66:X73)</f>
        <v>55900</v>
      </c>
      <c r="Y65" s="99">
        <f t="shared" si="8"/>
        <v>29.328436516264428</v>
      </c>
      <c r="Z65" s="100">
        <f t="shared" si="9"/>
        <v>-14263</v>
      </c>
      <c r="AA65" s="99">
        <f t="shared" si="10"/>
        <v>-20.328378205036842</v>
      </c>
      <c r="AB65" s="102">
        <f t="shared" si="11"/>
        <v>31.606384602771637</v>
      </c>
    </row>
    <row r="66" spans="21:28" ht="17.25" hidden="1" customHeight="1">
      <c r="U66" s="95" t="s">
        <v>163</v>
      </c>
      <c r="V66" s="96">
        <v>940</v>
      </c>
      <c r="W66" s="97">
        <v>290</v>
      </c>
      <c r="X66" s="97">
        <v>191</v>
      </c>
      <c r="Y66" s="103">
        <f t="shared" si="8"/>
        <v>20.319148936170212</v>
      </c>
      <c r="Z66" s="97">
        <f t="shared" si="9"/>
        <v>-99</v>
      </c>
      <c r="AA66" s="103">
        <f t="shared" si="10"/>
        <v>-34.137931034482762</v>
      </c>
      <c r="AB66" s="104">
        <f t="shared" si="11"/>
        <v>0.10799319247100864</v>
      </c>
    </row>
    <row r="67" spans="21:28" ht="17.25" hidden="1" customHeight="1">
      <c r="U67" s="95" t="s">
        <v>164</v>
      </c>
      <c r="V67" s="96">
        <v>38600</v>
      </c>
      <c r="W67" s="97">
        <v>8838</v>
      </c>
      <c r="X67" s="97">
        <v>8418</v>
      </c>
      <c r="Y67" s="103">
        <f t="shared" si="8"/>
        <v>21.808290155440417</v>
      </c>
      <c r="Z67" s="97">
        <f t="shared" si="9"/>
        <v>-420</v>
      </c>
      <c r="AA67" s="103">
        <f t="shared" si="10"/>
        <v>-4.7522063815342834</v>
      </c>
      <c r="AB67" s="104">
        <f t="shared" si="11"/>
        <v>4.7596162001096891</v>
      </c>
    </row>
    <row r="68" spans="21:28" ht="17.25" hidden="1" customHeight="1">
      <c r="U68" s="95" t="s">
        <v>165</v>
      </c>
      <c r="V68" s="96">
        <v>10260</v>
      </c>
      <c r="W68" s="97">
        <v>2742</v>
      </c>
      <c r="X68" s="97">
        <v>2300</v>
      </c>
      <c r="Y68" s="103">
        <f t="shared" si="8"/>
        <v>22.417153996101362</v>
      </c>
      <c r="Z68" s="97">
        <f t="shared" si="9"/>
        <v>-442</v>
      </c>
      <c r="AA68" s="103">
        <f t="shared" si="10"/>
        <v>-16.119620714806711</v>
      </c>
      <c r="AB68" s="104">
        <f t="shared" si="11"/>
        <v>1.3004415847294233</v>
      </c>
    </row>
    <row r="69" spans="21:28" ht="17.25" hidden="1" customHeight="1">
      <c r="U69" s="95" t="s">
        <v>166</v>
      </c>
      <c r="V69" s="96">
        <v>45500</v>
      </c>
      <c r="W69" s="97">
        <v>11029</v>
      </c>
      <c r="X69" s="97">
        <v>10408</v>
      </c>
      <c r="Y69" s="103">
        <f t="shared" si="8"/>
        <v>22.874725274725275</v>
      </c>
      <c r="Z69" s="97">
        <f t="shared" si="9"/>
        <v>-621</v>
      </c>
      <c r="AA69" s="103">
        <f t="shared" si="10"/>
        <v>-5.630610209447819</v>
      </c>
      <c r="AB69" s="104">
        <f t="shared" si="11"/>
        <v>5.8847808755929734</v>
      </c>
    </row>
    <row r="70" spans="21:28" ht="17.25" hidden="1" customHeight="1">
      <c r="U70" s="95" t="s">
        <v>167</v>
      </c>
      <c r="V70" s="96">
        <v>45400</v>
      </c>
      <c r="W70" s="97">
        <v>18536</v>
      </c>
      <c r="X70" s="97">
        <v>14998</v>
      </c>
      <c r="Y70" s="103">
        <f t="shared" si="8"/>
        <v>33.035242290748897</v>
      </c>
      <c r="Z70" s="97">
        <f t="shared" si="9"/>
        <v>-3538</v>
      </c>
      <c r="AA70" s="103">
        <f t="shared" si="10"/>
        <v>-19.087181700474751</v>
      </c>
      <c r="AB70" s="104">
        <f t="shared" si="11"/>
        <v>8.4800099512051688</v>
      </c>
    </row>
    <row r="71" spans="21:28" ht="17.25" hidden="1" customHeight="1">
      <c r="U71" s="95" t="s">
        <v>168</v>
      </c>
      <c r="V71" s="96">
        <v>1900</v>
      </c>
      <c r="W71" s="97">
        <v>407</v>
      </c>
      <c r="X71" s="97">
        <v>480</v>
      </c>
      <c r="Y71" s="103">
        <f t="shared" si="8"/>
        <v>25.263157894736842</v>
      </c>
      <c r="Z71" s="97">
        <f t="shared" si="9"/>
        <v>73</v>
      </c>
      <c r="AA71" s="103">
        <f t="shared" si="10"/>
        <v>17.936117936117938</v>
      </c>
      <c r="AB71" s="104">
        <f t="shared" si="11"/>
        <v>0.27139650463918402</v>
      </c>
    </row>
    <row r="72" spans="21:28" ht="17.25" hidden="1" customHeight="1">
      <c r="U72" s="95" t="s">
        <v>169</v>
      </c>
      <c r="V72" s="96">
        <v>7500</v>
      </c>
      <c r="W72" s="97">
        <v>11902</v>
      </c>
      <c r="X72" s="97">
        <v>4342</v>
      </c>
      <c r="Y72" s="103">
        <f t="shared" si="8"/>
        <v>57.893333333333331</v>
      </c>
      <c r="Z72" s="97">
        <f t="shared" si="9"/>
        <v>-7560</v>
      </c>
      <c r="AA72" s="103">
        <f t="shared" si="10"/>
        <v>-63.518736346832462</v>
      </c>
      <c r="AB72" s="104">
        <f t="shared" si="11"/>
        <v>2.4550075482152853</v>
      </c>
    </row>
    <row r="73" spans="21:28" ht="17.25" hidden="1" customHeight="1">
      <c r="U73" s="95" t="s">
        <v>170</v>
      </c>
      <c r="V73" s="96">
        <v>40500</v>
      </c>
      <c r="W73" s="97">
        <v>16419</v>
      </c>
      <c r="X73" s="97">
        <v>14763</v>
      </c>
      <c r="Y73" s="103">
        <f t="shared" si="8"/>
        <v>36.451851851851849</v>
      </c>
      <c r="Z73" s="97">
        <f t="shared" si="9"/>
        <v>-1656</v>
      </c>
      <c r="AA73" s="103">
        <f t="shared" si="10"/>
        <v>-10.085876119130276</v>
      </c>
      <c r="AB73" s="104">
        <f t="shared" si="11"/>
        <v>8.3471387458089037</v>
      </c>
    </row>
    <row r="74" spans="21:28" hidden="1"/>
    <row r="75" spans="21:28" hidden="1"/>
    <row r="76" spans="21:28" hidden="1"/>
    <row r="77" spans="21:28" hidden="1"/>
    <row r="78" spans="21:28" hidden="1"/>
    <row r="79" spans="21:28" hidden="1"/>
    <row r="80" spans="21:28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9" spans="1:1">
      <c r="A129" s="41" t="s">
        <v>171</v>
      </c>
    </row>
  </sheetData>
  <mergeCells count="5">
    <mergeCell ref="A2:F2"/>
    <mergeCell ref="C4:E4"/>
    <mergeCell ref="A4:A5"/>
    <mergeCell ref="B4:B5"/>
    <mergeCell ref="F4:F5"/>
  </mergeCells>
  <phoneticPr fontId="34" type="noConversion"/>
  <printOptions horizontalCentered="1"/>
  <pageMargins left="0.51" right="0.32" top="0.68" bottom="0.61" header="0.47244094488188998" footer="0.35433070866141703"/>
  <pageSetup paperSize="9" orientation="portrait" r:id="rId1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41"/>
  <sheetViews>
    <sheetView showZeros="0" tabSelected="1" workbookViewId="0">
      <pane xSplit="1" ySplit="5" topLeftCell="B9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ColWidth="9" defaultRowHeight="15.6"/>
  <cols>
    <col min="1" max="1" width="32.69921875" style="4" customWidth="1"/>
    <col min="2" max="6" width="10.19921875" style="4" customWidth="1"/>
    <col min="7" max="7" width="9.8984375" style="4" hidden="1" customWidth="1"/>
    <col min="8" max="16384" width="9" style="4"/>
  </cols>
  <sheetData>
    <row r="1" spans="1:7">
      <c r="A1" s="5" t="s">
        <v>172</v>
      </c>
    </row>
    <row r="2" spans="1:7" ht="30" customHeight="1">
      <c r="A2" s="194" t="s">
        <v>173</v>
      </c>
      <c r="B2" s="194"/>
      <c r="C2" s="194"/>
      <c r="D2" s="194"/>
      <c r="E2" s="194"/>
      <c r="F2" s="194"/>
      <c r="G2" s="6"/>
    </row>
    <row r="3" spans="1:7" ht="19.5" customHeight="1">
      <c r="A3" s="7"/>
      <c r="C3" s="8"/>
      <c r="D3" s="8"/>
      <c r="E3" s="195" t="s">
        <v>2</v>
      </c>
      <c r="F3" s="195"/>
      <c r="G3" s="9" t="s">
        <v>2</v>
      </c>
    </row>
    <row r="4" spans="1:7" s="1" customFormat="1" ht="22.5" customHeight="1">
      <c r="A4" s="188" t="s">
        <v>3</v>
      </c>
      <c r="B4" s="199" t="s">
        <v>118</v>
      </c>
      <c r="C4" s="196" t="s">
        <v>174</v>
      </c>
      <c r="D4" s="197"/>
      <c r="E4" s="198"/>
      <c r="F4" s="188" t="s">
        <v>175</v>
      </c>
      <c r="G4" s="11"/>
    </row>
    <row r="5" spans="1:7" s="1" customFormat="1" ht="22.5" customHeight="1">
      <c r="A5" s="189"/>
      <c r="B5" s="200"/>
      <c r="C5" s="12" t="s">
        <v>123</v>
      </c>
      <c r="D5" s="13" t="s">
        <v>124</v>
      </c>
      <c r="E5" s="10" t="s">
        <v>10</v>
      </c>
      <c r="F5" s="189"/>
      <c r="G5" s="10" t="s">
        <v>9</v>
      </c>
    </row>
    <row r="6" spans="1:7" s="2" customFormat="1" ht="16.5" customHeight="1">
      <c r="A6" s="14" t="s">
        <v>176</v>
      </c>
      <c r="B6" s="15">
        <f>SUM(B7,B31,B41,B40)</f>
        <v>1527075</v>
      </c>
      <c r="C6" s="15">
        <f>SUM(C7,C31,C41,C40)</f>
        <v>672453</v>
      </c>
      <c r="D6" s="16">
        <f>SUM(D7,D31,D41,D40)</f>
        <v>592959</v>
      </c>
      <c r="E6" s="17">
        <f t="shared" ref="E6:E41" si="0">IF(C6=0,0,G6/C6*100)</f>
        <v>-11.821495331272223</v>
      </c>
      <c r="F6" s="17">
        <f t="shared" ref="F6:F30" si="1">IF(B6=0,0,D6/B6*100)</f>
        <v>38.829723490987675</v>
      </c>
      <c r="G6" s="18">
        <f>D6-C6</f>
        <v>-79494</v>
      </c>
    </row>
    <row r="7" spans="1:7" s="2" customFormat="1" ht="16.5" customHeight="1">
      <c r="A7" s="19" t="s">
        <v>177</v>
      </c>
      <c r="B7" s="20">
        <f>SUM(B8:B30)</f>
        <v>736314</v>
      </c>
      <c r="C7" s="20">
        <f>SUM(C8:C30)</f>
        <v>358443</v>
      </c>
      <c r="D7" s="20">
        <f>SUM(D8:D30)</f>
        <v>367640</v>
      </c>
      <c r="E7" s="21">
        <f t="shared" si="0"/>
        <v>2.5658193910886808</v>
      </c>
      <c r="F7" s="17">
        <f t="shared" si="1"/>
        <v>49.929785390471999</v>
      </c>
      <c r="G7" s="18">
        <f t="shared" ref="G7:G41" si="2">D7-C7</f>
        <v>9197</v>
      </c>
    </row>
    <row r="8" spans="1:7" s="3" customFormat="1" ht="16.5" customHeight="1">
      <c r="A8" s="22" t="s">
        <v>178</v>
      </c>
      <c r="B8" s="23">
        <v>72151</v>
      </c>
      <c r="C8" s="24">
        <v>36719</v>
      </c>
      <c r="D8" s="24">
        <v>27531</v>
      </c>
      <c r="E8" s="25">
        <f t="shared" si="0"/>
        <v>-25.022467932133232</v>
      </c>
      <c r="F8" s="26">
        <f t="shared" si="1"/>
        <v>38.157475294867709</v>
      </c>
      <c r="G8" s="18">
        <f t="shared" si="2"/>
        <v>-9188</v>
      </c>
    </row>
    <row r="9" spans="1:7" s="3" customFormat="1" ht="16.5" customHeight="1">
      <c r="A9" s="22" t="s">
        <v>179</v>
      </c>
      <c r="B9" s="23">
        <v>334</v>
      </c>
      <c r="C9" s="24">
        <v>3</v>
      </c>
      <c r="D9" s="24">
        <v>5</v>
      </c>
      <c r="E9" s="25">
        <f t="shared" si="0"/>
        <v>66.666666666666657</v>
      </c>
      <c r="F9" s="26">
        <f t="shared" si="1"/>
        <v>1.4970059880239521</v>
      </c>
      <c r="G9" s="18">
        <f t="shared" si="2"/>
        <v>2</v>
      </c>
    </row>
    <row r="10" spans="1:7" s="3" customFormat="1" ht="16.5" customHeight="1">
      <c r="A10" s="22" t="s">
        <v>180</v>
      </c>
      <c r="B10" s="23">
        <v>23193</v>
      </c>
      <c r="C10" s="24">
        <v>5738</v>
      </c>
      <c r="D10" s="24">
        <v>7009</v>
      </c>
      <c r="E10" s="25">
        <f t="shared" si="0"/>
        <v>22.150575113279888</v>
      </c>
      <c r="F10" s="26">
        <f t="shared" si="1"/>
        <v>30.22032509808994</v>
      </c>
      <c r="G10" s="18">
        <f t="shared" si="2"/>
        <v>1271</v>
      </c>
    </row>
    <row r="11" spans="1:7" s="3" customFormat="1" ht="16.5" customHeight="1">
      <c r="A11" s="22" t="s">
        <v>181</v>
      </c>
      <c r="B11" s="23">
        <v>85651</v>
      </c>
      <c r="C11" s="24">
        <v>29462</v>
      </c>
      <c r="D11" s="24">
        <v>37798</v>
      </c>
      <c r="E11" s="25">
        <f t="shared" si="0"/>
        <v>28.294073722082686</v>
      </c>
      <c r="F11" s="26">
        <f t="shared" si="1"/>
        <v>44.130249500881483</v>
      </c>
      <c r="G11" s="18">
        <f t="shared" si="2"/>
        <v>8336</v>
      </c>
    </row>
    <row r="12" spans="1:7" s="3" customFormat="1" ht="16.5" customHeight="1">
      <c r="A12" s="22" t="s">
        <v>182</v>
      </c>
      <c r="B12" s="23">
        <v>90087</v>
      </c>
      <c r="C12" s="24">
        <v>50353</v>
      </c>
      <c r="D12" s="24">
        <v>17738</v>
      </c>
      <c r="E12" s="25">
        <f t="shared" si="0"/>
        <v>-64.772704704784218</v>
      </c>
      <c r="F12" s="26">
        <f t="shared" si="1"/>
        <v>19.689855362038919</v>
      </c>
      <c r="G12" s="18">
        <f t="shared" si="2"/>
        <v>-32615</v>
      </c>
    </row>
    <row r="13" spans="1:7" s="3" customFormat="1" ht="16.5" customHeight="1">
      <c r="A13" s="22" t="s">
        <v>183</v>
      </c>
      <c r="B13" s="23">
        <v>9987</v>
      </c>
      <c r="C13" s="24">
        <v>1366</v>
      </c>
      <c r="D13" s="24">
        <v>9177</v>
      </c>
      <c r="E13" s="25">
        <f t="shared" si="0"/>
        <v>571.8155197657394</v>
      </c>
      <c r="F13" s="26">
        <f t="shared" si="1"/>
        <v>91.889456293181141</v>
      </c>
      <c r="G13" s="18">
        <f t="shared" si="2"/>
        <v>7811</v>
      </c>
    </row>
    <row r="14" spans="1:7" s="3" customFormat="1" ht="16.5" customHeight="1">
      <c r="A14" s="22" t="s">
        <v>184</v>
      </c>
      <c r="B14" s="23">
        <v>73732</v>
      </c>
      <c r="C14" s="24">
        <v>30298</v>
      </c>
      <c r="D14" s="24">
        <v>30739</v>
      </c>
      <c r="E14" s="25">
        <f t="shared" si="0"/>
        <v>1.4555416199089048</v>
      </c>
      <c r="F14" s="26">
        <f t="shared" si="1"/>
        <v>41.690175229208485</v>
      </c>
      <c r="G14" s="18">
        <f t="shared" si="2"/>
        <v>441</v>
      </c>
    </row>
    <row r="15" spans="1:7" s="3" customFormat="1" ht="16.5" customHeight="1">
      <c r="A15" s="22" t="s">
        <v>185</v>
      </c>
      <c r="B15" s="23">
        <v>36184</v>
      </c>
      <c r="C15" s="24">
        <v>16356</v>
      </c>
      <c r="D15" s="24">
        <v>18368</v>
      </c>
      <c r="E15" s="25">
        <f t="shared" si="0"/>
        <v>12.301296160430423</v>
      </c>
      <c r="F15" s="26">
        <f t="shared" si="1"/>
        <v>50.762768074286981</v>
      </c>
      <c r="G15" s="18">
        <f t="shared" si="2"/>
        <v>2012</v>
      </c>
    </row>
    <row r="16" spans="1:7" s="3" customFormat="1" ht="16.5" customHeight="1">
      <c r="A16" s="22" t="s">
        <v>186</v>
      </c>
      <c r="B16" s="23">
        <v>12666</v>
      </c>
      <c r="C16" s="24">
        <v>3690</v>
      </c>
      <c r="D16" s="24">
        <v>2714</v>
      </c>
      <c r="E16" s="25">
        <f t="shared" si="0"/>
        <v>-26.449864498644988</v>
      </c>
      <c r="F16" s="26">
        <f t="shared" si="1"/>
        <v>21.427443549660509</v>
      </c>
      <c r="G16" s="18">
        <f t="shared" si="2"/>
        <v>-976</v>
      </c>
    </row>
    <row r="17" spans="1:7" s="3" customFormat="1" ht="16.5" customHeight="1">
      <c r="A17" s="22" t="s">
        <v>187</v>
      </c>
      <c r="B17" s="23">
        <v>133005</v>
      </c>
      <c r="C17" s="24">
        <v>115891</v>
      </c>
      <c r="D17" s="24">
        <v>92862</v>
      </c>
      <c r="E17" s="25">
        <f t="shared" si="0"/>
        <v>-19.871258337575824</v>
      </c>
      <c r="F17" s="26">
        <f t="shared" si="1"/>
        <v>69.818427878651178</v>
      </c>
      <c r="G17" s="18">
        <f t="shared" si="2"/>
        <v>-23029</v>
      </c>
    </row>
    <row r="18" spans="1:7" s="3" customFormat="1" ht="16.5" customHeight="1">
      <c r="A18" s="22" t="s">
        <v>188</v>
      </c>
      <c r="B18" s="23">
        <v>40953</v>
      </c>
      <c r="C18" s="24">
        <v>11947</v>
      </c>
      <c r="D18" s="24">
        <v>12750</v>
      </c>
      <c r="E18" s="25">
        <f t="shared" si="0"/>
        <v>6.7213526408303341</v>
      </c>
      <c r="F18" s="26">
        <f t="shared" si="1"/>
        <v>31.133250311332507</v>
      </c>
      <c r="G18" s="18">
        <f t="shared" si="2"/>
        <v>803</v>
      </c>
    </row>
    <row r="19" spans="1:7" s="3" customFormat="1" ht="16.5" customHeight="1">
      <c r="A19" s="22" t="s">
        <v>189</v>
      </c>
      <c r="B19" s="23">
        <v>11823</v>
      </c>
      <c r="C19" s="24">
        <v>5455</v>
      </c>
      <c r="D19" s="24">
        <v>6179</v>
      </c>
      <c r="E19" s="25">
        <f t="shared" si="0"/>
        <v>13.272227314390467</v>
      </c>
      <c r="F19" s="26">
        <f t="shared" si="1"/>
        <v>52.262539118667007</v>
      </c>
      <c r="G19" s="18">
        <f t="shared" si="2"/>
        <v>724</v>
      </c>
    </row>
    <row r="20" spans="1:7" s="3" customFormat="1" ht="16.5" customHeight="1">
      <c r="A20" s="22" t="s">
        <v>190</v>
      </c>
      <c r="B20" s="23">
        <v>30157</v>
      </c>
      <c r="C20" s="24">
        <v>18105</v>
      </c>
      <c r="D20" s="24">
        <v>71339</v>
      </c>
      <c r="E20" s="25">
        <f t="shared" si="0"/>
        <v>294.02927368130349</v>
      </c>
      <c r="F20" s="26">
        <f t="shared" si="1"/>
        <v>236.55867626090128</v>
      </c>
      <c r="G20" s="18">
        <f t="shared" si="2"/>
        <v>53234</v>
      </c>
    </row>
    <row r="21" spans="1:7" s="3" customFormat="1" ht="16.5" customHeight="1">
      <c r="A21" s="22" t="s">
        <v>191</v>
      </c>
      <c r="B21" s="23">
        <v>29081</v>
      </c>
      <c r="C21" s="24">
        <v>1196</v>
      </c>
      <c r="D21" s="24">
        <v>2260</v>
      </c>
      <c r="E21" s="25">
        <f t="shared" si="0"/>
        <v>88.963210702341129</v>
      </c>
      <c r="F21" s="26">
        <f t="shared" si="1"/>
        <v>7.7713971321481372</v>
      </c>
      <c r="G21" s="18">
        <f t="shared" si="2"/>
        <v>1064</v>
      </c>
    </row>
    <row r="22" spans="1:7" s="3" customFormat="1" ht="16.5" customHeight="1">
      <c r="A22" s="22" t="s">
        <v>192</v>
      </c>
      <c r="B22" s="23">
        <v>300</v>
      </c>
      <c r="C22" s="24">
        <v>51</v>
      </c>
      <c r="D22" s="24"/>
      <c r="E22" s="25">
        <f t="shared" si="0"/>
        <v>-100</v>
      </c>
      <c r="F22" s="26">
        <f t="shared" si="1"/>
        <v>0</v>
      </c>
      <c r="G22" s="18">
        <f t="shared" si="2"/>
        <v>-51</v>
      </c>
    </row>
    <row r="23" spans="1:7" s="3" customFormat="1" ht="16.5" customHeight="1">
      <c r="A23" s="22" t="s">
        <v>193</v>
      </c>
      <c r="B23" s="23">
        <v>1093</v>
      </c>
      <c r="C23" s="24">
        <v>118</v>
      </c>
      <c r="D23" s="24">
        <v>163</v>
      </c>
      <c r="E23" s="25">
        <f t="shared" si="0"/>
        <v>38.135593220338983</v>
      </c>
      <c r="F23" s="26">
        <f t="shared" si="1"/>
        <v>14.913083257090577</v>
      </c>
      <c r="G23" s="18">
        <f t="shared" si="2"/>
        <v>45</v>
      </c>
    </row>
    <row r="24" spans="1:7" s="3" customFormat="1" ht="16.5" customHeight="1">
      <c r="A24" s="22" t="s">
        <v>194</v>
      </c>
      <c r="B24" s="23">
        <v>8665</v>
      </c>
      <c r="C24" s="24">
        <v>3174</v>
      </c>
      <c r="D24" s="24">
        <v>3469</v>
      </c>
      <c r="E24" s="25">
        <f t="shared" si="0"/>
        <v>9.2942659105229986</v>
      </c>
      <c r="F24" s="26">
        <f t="shared" si="1"/>
        <v>40.034622042700519</v>
      </c>
      <c r="G24" s="18">
        <f t="shared" si="2"/>
        <v>295</v>
      </c>
    </row>
    <row r="25" spans="1:7" s="3" customFormat="1" ht="16.5" customHeight="1">
      <c r="A25" s="22" t="s">
        <v>195</v>
      </c>
      <c r="B25" s="23">
        <v>87</v>
      </c>
      <c r="C25" s="27">
        <v>0</v>
      </c>
      <c r="D25" s="27">
        <v>12</v>
      </c>
      <c r="E25" s="25">
        <f t="shared" si="0"/>
        <v>0</v>
      </c>
      <c r="F25" s="26">
        <f t="shared" si="1"/>
        <v>13.793103448275861</v>
      </c>
      <c r="G25" s="18">
        <f t="shared" si="2"/>
        <v>12</v>
      </c>
    </row>
    <row r="26" spans="1:7" s="3" customFormat="1" ht="16.5" customHeight="1">
      <c r="A26" s="22" t="s">
        <v>196</v>
      </c>
      <c r="B26" s="23">
        <v>11837</v>
      </c>
      <c r="C26" s="27">
        <v>6176</v>
      </c>
      <c r="D26" s="27">
        <v>2677</v>
      </c>
      <c r="E26" s="25">
        <f t="shared" si="0"/>
        <v>-56.654792746113991</v>
      </c>
      <c r="F26" s="26">
        <f t="shared" si="1"/>
        <v>22.61552758300245</v>
      </c>
      <c r="G26" s="18">
        <f t="shared" si="2"/>
        <v>-3499</v>
      </c>
    </row>
    <row r="27" spans="1:7" s="3" customFormat="1" ht="16.5" customHeight="1">
      <c r="A27" s="22" t="s">
        <v>197</v>
      </c>
      <c r="B27" s="23">
        <v>7400</v>
      </c>
      <c r="C27" s="27">
        <v>0</v>
      </c>
      <c r="D27" s="27"/>
      <c r="E27" s="25">
        <f t="shared" si="0"/>
        <v>0</v>
      </c>
      <c r="F27" s="26">
        <f t="shared" si="1"/>
        <v>0</v>
      </c>
      <c r="G27" s="18">
        <f t="shared" si="2"/>
        <v>0</v>
      </c>
    </row>
    <row r="28" spans="1:7" s="3" customFormat="1" ht="16.5" customHeight="1">
      <c r="A28" s="22" t="s">
        <v>198</v>
      </c>
      <c r="B28" s="23">
        <v>0</v>
      </c>
      <c r="C28" s="27">
        <v>0</v>
      </c>
      <c r="D28" s="27"/>
      <c r="E28" s="25">
        <f t="shared" si="0"/>
        <v>0</v>
      </c>
      <c r="F28" s="26">
        <f t="shared" si="1"/>
        <v>0</v>
      </c>
      <c r="G28" s="18">
        <f t="shared" si="2"/>
        <v>0</v>
      </c>
    </row>
    <row r="29" spans="1:7" s="3" customFormat="1" ht="16.5" customHeight="1">
      <c r="A29" s="22" t="s">
        <v>199</v>
      </c>
      <c r="B29" s="23">
        <v>57433</v>
      </c>
      <c r="C29" s="27">
        <v>22327</v>
      </c>
      <c r="D29" s="27">
        <v>24731</v>
      </c>
      <c r="E29" s="25">
        <f t="shared" si="0"/>
        <v>10.767232498768307</v>
      </c>
      <c r="F29" s="26">
        <f t="shared" si="1"/>
        <v>43.060609753974191</v>
      </c>
      <c r="G29" s="18">
        <f t="shared" si="2"/>
        <v>2404</v>
      </c>
    </row>
    <row r="30" spans="1:7" s="3" customFormat="1" ht="16.5" customHeight="1">
      <c r="A30" s="22" t="s">
        <v>200</v>
      </c>
      <c r="B30" s="23">
        <v>495</v>
      </c>
      <c r="C30" s="27">
        <v>18</v>
      </c>
      <c r="D30" s="27">
        <v>119</v>
      </c>
      <c r="E30" s="25">
        <f t="shared" si="0"/>
        <v>561.11111111111109</v>
      </c>
      <c r="F30" s="26">
        <f t="shared" si="1"/>
        <v>24.040404040404042</v>
      </c>
      <c r="G30" s="18">
        <f t="shared" si="2"/>
        <v>101</v>
      </c>
    </row>
    <row r="31" spans="1:7" s="2" customFormat="1" ht="16.5" customHeight="1">
      <c r="A31" s="19" t="s">
        <v>201</v>
      </c>
      <c r="B31" s="20">
        <f>SUM(B32:B39)</f>
        <v>780047</v>
      </c>
      <c r="C31" s="20">
        <f>SUM(C32:C39)</f>
        <v>307207</v>
      </c>
      <c r="D31" s="20">
        <f>SUM(D32:D39)</f>
        <v>219001</v>
      </c>
      <c r="E31" s="21">
        <f t="shared" si="0"/>
        <v>-28.712236374822186</v>
      </c>
      <c r="F31" s="17">
        <f t="shared" ref="F31:F41" si="3">IF(B31=0,0,D31/B31*100)</f>
        <v>28.07535956166744</v>
      </c>
      <c r="G31" s="18">
        <f t="shared" si="2"/>
        <v>-88206</v>
      </c>
    </row>
    <row r="32" spans="1:7" s="2" customFormat="1" ht="16.5" customHeight="1">
      <c r="A32" s="28" t="s">
        <v>80</v>
      </c>
      <c r="B32" s="24">
        <v>648886</v>
      </c>
      <c r="C32" s="24">
        <v>260355</v>
      </c>
      <c r="D32" s="24">
        <v>170190</v>
      </c>
      <c r="E32" s="25">
        <f t="shared" si="0"/>
        <v>-34.631560753586449</v>
      </c>
      <c r="F32" s="26">
        <f t="shared" si="3"/>
        <v>26.228027727520704</v>
      </c>
      <c r="G32" s="18">
        <f t="shared" si="2"/>
        <v>-90165</v>
      </c>
    </row>
    <row r="33" spans="1:7" s="2" customFormat="1" ht="16.5" customHeight="1">
      <c r="A33" s="28" t="s">
        <v>202</v>
      </c>
      <c r="B33" s="24"/>
      <c r="C33" s="24"/>
      <c r="D33" s="24"/>
      <c r="E33" s="25">
        <f t="shared" si="0"/>
        <v>0</v>
      </c>
      <c r="F33" s="26"/>
      <c r="G33" s="18">
        <f t="shared" si="2"/>
        <v>0</v>
      </c>
    </row>
    <row r="34" spans="1:7" s="2" customFormat="1" ht="16.5" customHeight="1">
      <c r="A34" s="28" t="s">
        <v>203</v>
      </c>
      <c r="B34" s="24"/>
      <c r="C34" s="24">
        <v>29</v>
      </c>
      <c r="D34" s="24">
        <v>20</v>
      </c>
      <c r="E34" s="25">
        <f t="shared" si="0"/>
        <v>-31.03448275862069</v>
      </c>
      <c r="F34" s="26">
        <f t="shared" si="3"/>
        <v>0</v>
      </c>
      <c r="G34" s="18">
        <f t="shared" si="2"/>
        <v>-9</v>
      </c>
    </row>
    <row r="35" spans="1:7" s="2" customFormat="1" ht="16.5" customHeight="1">
      <c r="A35" s="28" t="s">
        <v>78</v>
      </c>
      <c r="B35" s="24">
        <v>48500</v>
      </c>
      <c r="C35" s="24">
        <v>1000</v>
      </c>
      <c r="D35" s="24">
        <v>1346</v>
      </c>
      <c r="E35" s="25">
        <f t="shared" si="0"/>
        <v>34.599999999999994</v>
      </c>
      <c r="F35" s="26">
        <f t="shared" si="3"/>
        <v>2.7752577319587628</v>
      </c>
      <c r="G35" s="18">
        <f t="shared" si="2"/>
        <v>346</v>
      </c>
    </row>
    <row r="36" spans="1:7" s="2" customFormat="1" ht="16.5" customHeight="1">
      <c r="A36" s="29" t="s">
        <v>97</v>
      </c>
      <c r="B36" s="24">
        <v>82346</v>
      </c>
      <c r="C36" s="24">
        <v>45597</v>
      </c>
      <c r="D36" s="24">
        <v>47164</v>
      </c>
      <c r="E36" s="25">
        <f t="shared" si="0"/>
        <v>3.4366296028247469</v>
      </c>
      <c r="F36" s="26">
        <f t="shared" si="3"/>
        <v>57.275398926480946</v>
      </c>
      <c r="G36" s="18">
        <f t="shared" si="2"/>
        <v>1567</v>
      </c>
    </row>
    <row r="37" spans="1:7" s="2" customFormat="1" ht="16.5" customHeight="1">
      <c r="A37" s="29" t="s">
        <v>98</v>
      </c>
      <c r="B37" s="24">
        <v>315</v>
      </c>
      <c r="C37" s="24">
        <v>153</v>
      </c>
      <c r="D37" s="24">
        <v>196</v>
      </c>
      <c r="E37" s="25">
        <f t="shared" si="0"/>
        <v>28.104575163398692</v>
      </c>
      <c r="F37" s="26">
        <f t="shared" si="3"/>
        <v>62.222222222222221</v>
      </c>
      <c r="G37" s="18">
        <f t="shared" si="2"/>
        <v>43</v>
      </c>
    </row>
    <row r="38" spans="1:7" s="2" customFormat="1" ht="16.5" customHeight="1">
      <c r="A38" s="29" t="s">
        <v>204</v>
      </c>
      <c r="B38" s="24"/>
      <c r="C38" s="24">
        <v>67</v>
      </c>
      <c r="D38" s="24">
        <v>71</v>
      </c>
      <c r="E38" s="25">
        <f t="shared" si="0"/>
        <v>5.9701492537313428</v>
      </c>
      <c r="F38" s="26"/>
      <c r="G38" s="18">
        <f t="shared" si="2"/>
        <v>4</v>
      </c>
    </row>
    <row r="39" spans="1:7" s="2" customFormat="1" ht="16.5" customHeight="1">
      <c r="A39" s="29" t="s">
        <v>205</v>
      </c>
      <c r="B39" s="24"/>
      <c r="C39" s="24">
        <v>6</v>
      </c>
      <c r="D39" s="24">
        <v>14</v>
      </c>
      <c r="E39" s="25">
        <f t="shared" si="0"/>
        <v>133.33333333333331</v>
      </c>
      <c r="F39" s="26">
        <f t="shared" si="3"/>
        <v>0</v>
      </c>
      <c r="G39" s="18">
        <f t="shared" si="2"/>
        <v>8</v>
      </c>
    </row>
    <row r="40" spans="1:7" s="2" customFormat="1" ht="16.5" customHeight="1">
      <c r="A40" s="30" t="s">
        <v>206</v>
      </c>
      <c r="B40" s="20">
        <v>708</v>
      </c>
      <c r="C40" s="20">
        <v>93</v>
      </c>
      <c r="D40" s="20">
        <v>1363</v>
      </c>
      <c r="E40" s="21">
        <f t="shared" si="0"/>
        <v>1365.5913978494623</v>
      </c>
      <c r="F40" s="17">
        <f t="shared" si="3"/>
        <v>192.51412429378533</v>
      </c>
      <c r="G40" s="18">
        <f t="shared" si="2"/>
        <v>1270</v>
      </c>
    </row>
    <row r="41" spans="1:7" s="2" customFormat="1" ht="16.5" customHeight="1">
      <c r="A41" s="31" t="s">
        <v>207</v>
      </c>
      <c r="B41" s="20">
        <v>10006</v>
      </c>
      <c r="C41" s="32">
        <v>6710</v>
      </c>
      <c r="D41" s="32">
        <v>4955</v>
      </c>
      <c r="E41" s="21">
        <f t="shared" si="0"/>
        <v>-26.154992548435168</v>
      </c>
      <c r="F41" s="17">
        <f t="shared" si="3"/>
        <v>49.520287827303619</v>
      </c>
      <c r="G41" s="18">
        <f t="shared" si="2"/>
        <v>-1755</v>
      </c>
    </row>
  </sheetData>
  <mergeCells count="6">
    <mergeCell ref="A2:F2"/>
    <mergeCell ref="E3:F3"/>
    <mergeCell ref="C4:E4"/>
    <mergeCell ref="A4:A5"/>
    <mergeCell ref="B4:B5"/>
    <mergeCell ref="F4:F5"/>
  </mergeCells>
  <phoneticPr fontId="34" type="noConversion"/>
  <printOptions horizontalCentered="1"/>
  <pageMargins left="0.38" right="0.33" top="0.52" bottom="0.6" header="0.47" footer="0.41"/>
  <pageSetup paperSize="9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8</vt:i4>
      </vt:variant>
    </vt:vector>
  </HeadingPairs>
  <TitlesOfParts>
    <vt:vector size="14" baseType="lpstr">
      <vt:lpstr>2021年一般收入</vt:lpstr>
      <vt:lpstr>2021年一般支出</vt:lpstr>
      <vt:lpstr>2021年基金收支</vt:lpstr>
      <vt:lpstr>2021年其他收支</vt:lpstr>
      <vt:lpstr>2022年上半年财政收入</vt:lpstr>
      <vt:lpstr>2022年上半年财政支出</vt:lpstr>
      <vt:lpstr>'2021年其他收支'!Print_Area</vt:lpstr>
      <vt:lpstr>'2022年上半年财政收入'!Print_Area</vt:lpstr>
      <vt:lpstr>'2022年上半年财政支出'!Print_Area</vt:lpstr>
      <vt:lpstr>'2021年基金收支'!Print_Titles</vt:lpstr>
      <vt:lpstr>'2021年其他收支'!Print_Titles</vt:lpstr>
      <vt:lpstr>'2021年一般收入'!Print_Titles</vt:lpstr>
      <vt:lpstr>'2021年一般支出'!Print_Titles</vt:lpstr>
      <vt:lpstr>'2022年上半年财政收入'!Print_Titles</vt:lpstr>
    </vt:vector>
  </TitlesOfParts>
  <Company>DLCZ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2022-09-22T08:58:58Z</cp:lastPrinted>
  <dcterms:created xsi:type="dcterms:W3CDTF">2012-07-13T08:28:00Z</dcterms:created>
  <dcterms:modified xsi:type="dcterms:W3CDTF">2022-09-22T08:59:11Z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2052-11.8.6.10973</vt:lpwstr>
  </property>
  <property fmtid="{D5CDD505-2E9C-101B-9397-08002B2CF9AE}" pid="3" name="ICV">
    <vt:lpwstr>8034DE8D6C724CCFA33BE8830D0ECCE8</vt:lpwstr>
  </property>
</Properties>
</file>