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tabRatio="730"/>
  </bookViews>
  <sheets>
    <sheet name="2019年基础设施最终版" sheetId="49" r:id="rId1"/>
    <sheet name="汇总" sheetId="51" r:id="rId2"/>
  </sheets>
  <definedNames>
    <definedName name="_xlnm._FilterDatabase" localSheetId="0" hidden="1">'2019年基础设施最终版'!$A$5:$V$209</definedName>
    <definedName name="_xlnm.Print_Area" localSheetId="0">'2019年基础设施最终版'!$A$1:$R$209</definedName>
    <definedName name="_xlnm.Print_Area" localSheetId="1">汇总!$A$1:$J$42</definedName>
    <definedName name="_xlnm.Print_Titles" localSheetId="0">'2019年基础设施最终版'!$3:$4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<sst xmlns="http://schemas.openxmlformats.org/spreadsheetml/2006/main" count="1215" uniqueCount="531">
  <si>
    <t>2019年区政府投资项目情况表（基础设施类）</t>
  </si>
  <si>
    <t>单位：万元</t>
  </si>
  <si>
    <t>序号</t>
  </si>
  <si>
    <t>批次</t>
  </si>
  <si>
    <t>项目名称</t>
  </si>
  <si>
    <t>建设起止年月</t>
  </si>
  <si>
    <t>总投资</t>
  </si>
  <si>
    <t>截止上年完成投资</t>
  </si>
  <si>
    <t>2019计划投资</t>
  </si>
  <si>
    <t>区财政资金
安排</t>
  </si>
  <si>
    <t>建设规模及内容</t>
  </si>
  <si>
    <t>征收情况</t>
  </si>
  <si>
    <t>土地指标</t>
  </si>
  <si>
    <t>上年计划序号</t>
  </si>
  <si>
    <t>项目联系方式</t>
  </si>
  <si>
    <t>备注</t>
  </si>
  <si>
    <t>区财政资金安排（4：3:3）</t>
  </si>
  <si>
    <t>区财政资金安排（2：4:4）</t>
  </si>
  <si>
    <t>区财政资金安排（3：4:3）</t>
  </si>
  <si>
    <t>合计</t>
  </si>
  <si>
    <t>区财政</t>
  </si>
  <si>
    <t>上级资金</t>
  </si>
  <si>
    <t>融资</t>
  </si>
  <si>
    <t>其他</t>
  </si>
  <si>
    <t>合    计</t>
  </si>
  <si>
    <t>续建项目</t>
  </si>
  <si>
    <t>新建项目</t>
  </si>
  <si>
    <t>建设局</t>
  </si>
  <si>
    <t>道路排水</t>
  </si>
  <si>
    <t>沈阳市浑南新城市政排水管线工程（三期七标段）</t>
  </si>
  <si>
    <t>2012.10-2019.12</t>
  </si>
  <si>
    <t>排水工程管线长度约3000米。</t>
  </si>
  <si>
    <t>未完成</t>
  </si>
  <si>
    <t>不涉及</t>
  </si>
  <si>
    <t>沈浑南政办发[2018]14号第13项</t>
  </si>
  <si>
    <t>段炼
15698802375</t>
  </si>
  <si>
    <t>排水主干线完善</t>
  </si>
  <si>
    <t>东三环西五街道路(沈抚二号线—南堤路)排水工程</t>
  </si>
  <si>
    <t>2018.03-2019.11</t>
  </si>
  <si>
    <t>道路623*40米，排水管线长3250米</t>
  </si>
  <si>
    <t>已完成</t>
  </si>
  <si>
    <t>有指标</t>
  </si>
  <si>
    <t>沈浑南政办发[2018]39号第1项</t>
  </si>
  <si>
    <t>刘长城18040227645</t>
  </si>
  <si>
    <t>金地艺境</t>
  </si>
  <si>
    <t>桃仙一街（创新路-创新二路）道路工程</t>
  </si>
  <si>
    <t>2015.04-2019.12</t>
  </si>
  <si>
    <t>道路长度538米，宽20米。</t>
  </si>
  <si>
    <t>沈浑南政办发[2018]14号第4项</t>
  </si>
  <si>
    <t>黄金华
13889885971</t>
  </si>
  <si>
    <t>沈飞</t>
  </si>
  <si>
    <t>综保区东部道路及附属配套设施项目</t>
  </si>
  <si>
    <t>2016.09-2019.12</t>
  </si>
  <si>
    <t>本项目包括道路3条，总长2490米。项目建设包括：道路工程、交通设施工程、排水工程、电力工程、照明工程等。</t>
  </si>
  <si>
    <t>沈浑南政办发[2018]14号第7项</t>
  </si>
  <si>
    <t>自贸区</t>
  </si>
  <si>
    <t>白塔三街（新运河路至创新路）道路工程</t>
  </si>
  <si>
    <t>2015.11-2019.12</t>
  </si>
  <si>
    <t>道路长度982米，宽20米。</t>
  </si>
  <si>
    <t>沈浑南政办发[2018]14号第19项</t>
  </si>
  <si>
    <t>材料实验室</t>
  </si>
  <si>
    <t>桃仙街（创新路至创新二路）道路工程</t>
  </si>
  <si>
    <t>2018.01-2019.12</t>
  </si>
  <si>
    <t>道路长度713米，红线宽度40米，机动车道宽度23米，机动车道面积18398㎡，非机动车道5.1米，非机动车道面积7912㎡。绿化带3.5m（包含油管护涵及暗板护桥）。</t>
  </si>
  <si>
    <t>沈浑南政办发[2018]14号第35项</t>
  </si>
  <si>
    <t>自动化所</t>
  </si>
  <si>
    <t>桃仙街（创新路至创新二路）排水工程</t>
  </si>
  <si>
    <t>桃仙街（创新路至创新二路）排水长度1000米。</t>
  </si>
  <si>
    <t>沈浑南政办发[2018]14号第36项</t>
  </si>
  <si>
    <t>软件园排水配套工程</t>
  </si>
  <si>
    <t>2018.06-2019.12</t>
  </si>
  <si>
    <t>DN500污水管线长度220米，其中过河段采用顶管施工DN800倒虹管长度40米，其余采取明挖铺设，并与原509污水管线连接。</t>
  </si>
  <si>
    <t>沈浑南政办发[2018]42号第23项</t>
  </si>
  <si>
    <t>国际软件园</t>
  </si>
  <si>
    <t>浑南大道北二路(祝科东一街—祝科东四街)排水工程</t>
  </si>
  <si>
    <t>2019.03-2019.11</t>
  </si>
  <si>
    <t>排水管线长3000米。</t>
  </si>
  <si>
    <t>无指标</t>
  </si>
  <si>
    <t>祝科东一街（浑南大道北二路—南堤路）排水工程</t>
  </si>
  <si>
    <t>排水管线4000米。</t>
  </si>
  <si>
    <t>文溯南街西一街(三环南三路—三环南一路)道路排水工程</t>
  </si>
  <si>
    <t>道路长950米*30米，排水管线长2375米，19年只实施排水。</t>
  </si>
  <si>
    <t>洪超  15840171024</t>
  </si>
  <si>
    <t>三环南一路(文溯南街西一街—文溯南街东五街)排水工程</t>
  </si>
  <si>
    <t>排水管线5800米。</t>
  </si>
  <si>
    <t>518号路地道桥泵站建设及电缆敷设</t>
  </si>
  <si>
    <t>2019.01-2019.12</t>
  </si>
  <si>
    <t>518号路南侧约150平方米泵站建设及电缆敷设。</t>
  </si>
  <si>
    <t>沈浑南政办发[2018]14号第164项</t>
  </si>
  <si>
    <t>沈丹高速下穿桥下排水工程</t>
  </si>
  <si>
    <t>全运五路（羊安大街-高铁一街）排水工程</t>
  </si>
  <si>
    <t>DN500污水管线长度1226m，DN2600雨水管线长度608m，DN800雨水管线长度628m。</t>
  </si>
  <si>
    <t>双深路（沈本一街-沈丹高速以东）排水工程</t>
  </si>
  <si>
    <t>双深路（沈本一街-沈丹高速以东）道路全长509.49m，机动车道宽度20m，面积10189.8㎡；人行道宽度5m，面积5094.9㎡DN500污水管线长度539m，DN800雨水管线长度539m，管线穿越沈丹高速。</t>
  </si>
  <si>
    <t>待定</t>
  </si>
  <si>
    <t>白塔街（全运路-全运五路）排水工程</t>
  </si>
  <si>
    <t>污水管线长度约1150m。</t>
  </si>
  <si>
    <t>解决1号污水提升泵站污水排放问题</t>
  </si>
  <si>
    <t>羊安大街（创新路-富兴路）道路工程</t>
  </si>
  <si>
    <t>羊安大街（创新路-富兴路）道路全长372.635m，机动车道宽度23m，面积8570.605㎡；人行道宽度5.1m，面积3800.877㎡，设施带宽度3.4m。</t>
  </si>
  <si>
    <t>反腐倡廉基地</t>
  </si>
  <si>
    <t>2019年排水一期工程</t>
  </si>
  <si>
    <t>羊安大街（创新路-富兴路）DN500污水管线长度754m，DN1800雨水管线长度372m，DN800雨水管线长度392m。规划1路（沈中大街-鲁美街）DN500污水管线长度371m，DN800雨水管线长度371m。</t>
  </si>
  <si>
    <t>维科街(美园路—临波路)道路排水工程</t>
  </si>
  <si>
    <t>道路730*40米，排水管线1600米。</t>
  </si>
  <si>
    <t>邬军  13840090077</t>
  </si>
  <si>
    <t>省气象中心、军职住宅楼配套</t>
  </si>
  <si>
    <t>树台街(浑南大道—美园路)道路排水工程</t>
  </si>
  <si>
    <t>道路580*24米，排水管线1200米。</t>
  </si>
  <si>
    <t>军职住宅楼配套</t>
  </si>
  <si>
    <t>长安街(浑南大道—风能南路北二路)道路工程</t>
  </si>
  <si>
    <t>道路长300*40米，建设道路水稳层及沥青混凝土面层。</t>
  </si>
  <si>
    <t>紫提东郡配套</t>
  </si>
  <si>
    <t>文溯南街东四街(三环南一路-三环南三路)道路排水工程</t>
  </si>
  <si>
    <t>道路680*30米,排水管线长1700米。</t>
  </si>
  <si>
    <t>京东二期配套</t>
  </si>
  <si>
    <t>长安街(风能南路—风能南路南一路)道路排水工程</t>
  </si>
  <si>
    <t>道路320*40米，排水管线长1200米。</t>
  </si>
  <si>
    <t>江铃汽车配套、紫提东郡配套</t>
  </si>
  <si>
    <t>学风路(文德东街与学风路交叉口以东150米）道路排水工程</t>
  </si>
  <si>
    <t>道路全长115米，机动车道宽24米，面积2760平方米，排水管线长250米。</t>
  </si>
  <si>
    <t>东风制药配套</t>
  </si>
  <si>
    <t>文溯南街东三街（三环南三路-沈抚灌渠）道路排水工程</t>
  </si>
  <si>
    <t>道路500*30米,排水管线长680米。</t>
  </si>
  <si>
    <t>菜鸟、京东二期配套</t>
  </si>
  <si>
    <t>沈阳棋盘山鸟岛桥加固维修工程</t>
  </si>
  <si>
    <t>桥梁主桥跨径200米双索面独塔混凝土斜拉桥，引桥为空心板简支梁桥52米，桥宽7米进行加固维修。</t>
  </si>
  <si>
    <t>鸟岛配套</t>
  </si>
  <si>
    <t>文欣苑配套道路及桥梁工程</t>
  </si>
  <si>
    <t>道路130*20米,桥梁50*20米。</t>
  </si>
  <si>
    <t>文欣苑配套</t>
  </si>
  <si>
    <t>中水街人行道工程</t>
  </si>
  <si>
    <t>道路长1000，两侧各4米人行道。</t>
  </si>
  <si>
    <t>省环保厅配套</t>
  </si>
  <si>
    <t>白塔三街（全运五路-莫子山路）道路排水工程</t>
  </si>
  <si>
    <t>道路全长401.46m，机动车道宽20m，面积8029.2㎡；人行道宽5m，面积4014.6㎡。排水管线长度802m。</t>
  </si>
  <si>
    <t>第十二，原第六沈浑南政办发[2018]14号第78项、第79项</t>
  </si>
  <si>
    <t>泰康</t>
  </si>
  <si>
    <t>新松东巷排水工程</t>
  </si>
  <si>
    <t>新松东巷排水长度484米。</t>
  </si>
  <si>
    <t>沈浑南政办发[2018]14号第101项</t>
  </si>
  <si>
    <t>新松机器人</t>
  </si>
  <si>
    <t>桃仙四街（创新路至创新二路）道路排水工程</t>
  </si>
  <si>
    <t>2019.06-2019.12</t>
  </si>
  <si>
    <t>桃仙四街（创新路至创新二路）长度519.7米；机动车道宽度20米；机动车道面积11000平米；人行道宽度3.5米，人行道面积3800平米，设施带宽度1.35米。排水管线长度1435米。</t>
  </si>
  <si>
    <t>沈浑南政办发[2018]39号第2项、第3项</t>
  </si>
  <si>
    <t>碧桂园</t>
  </si>
  <si>
    <t>规划1路（沈中大街-鲁美街）道路工程</t>
  </si>
  <si>
    <t>规划1路（沈中大街-鲁美街）道路长度341m，机动车道宽12m，机动车道面积4092㎡；人行道宽3m，人行道面积2046㎡  。</t>
  </si>
  <si>
    <t>高乃发13555880301</t>
  </si>
  <si>
    <t>华狐科技配套</t>
  </si>
  <si>
    <t>创新二路（沈中大街-沈本大街）人行道及非机动车道工程</t>
  </si>
  <si>
    <t>创新二路（沈中大街-沈本大街）人行道道路全长3767.929m，人行道宽5.1m，人行道面38432.88㎡，设施带宽度3.4m。</t>
  </si>
  <si>
    <t>沈飞民机、中一集团配套</t>
  </si>
  <si>
    <t>2019年大学科技城区域人行道及非机动车道工程第一标段</t>
  </si>
  <si>
    <t>沈中大街（创新路-创新二路）人行道及非机动车道工程道路全长938.758m人行道宽6m，人行道面积11265.096㎡，设施带宽4m；富兴路（小羊街-羊安大街）人行道道路长度459.4m，人行道宽度5m，人行道面积4594㎡。</t>
  </si>
  <si>
    <t>反腐倡廉基地、自动化所</t>
  </si>
  <si>
    <t>2019年大学科技城区域人行道及非机动车道工程第二标段</t>
  </si>
  <si>
    <t>白塔街（新运河路-创新路）人行道道路长度920.046，人行道宽度5m，人行道面积9200.46㎡。白塔一街（新运河路-创新路）人行道道路长度950.42m，人行道宽度5m，人行道面积9504.2㎡。</t>
  </si>
  <si>
    <t>国际医院配套</t>
  </si>
  <si>
    <t>浑南大道北一路道路排水工程</t>
  </si>
  <si>
    <t>祝科东四街—祝科东五街，道路350*30米。</t>
  </si>
  <si>
    <t>格林阳光城、保利地产配套</t>
  </si>
  <si>
    <t>祝科东四街(风能南路—风能南路南一路)道路排水工程</t>
  </si>
  <si>
    <r>
      <rPr>
        <sz val="12"/>
        <rFont val="宋体"/>
        <charset val="134"/>
        <scheme val="minor"/>
      </rPr>
      <t>道路全长1</t>
    </r>
    <r>
      <rPr>
        <sz val="12"/>
        <rFont val="宋体"/>
        <charset val="134"/>
        <scheme val="minor"/>
      </rPr>
      <t>35*30米，排水管线870米。</t>
    </r>
  </si>
  <si>
    <t>洪超   15840171024</t>
  </si>
  <si>
    <t>国网辽电</t>
  </si>
  <si>
    <t>文溯南街东二街道路排水工程（三环南二路—三环南三路）</t>
  </si>
  <si>
    <t>道路320*30米，排水管线791米，2019年办理前期手续。</t>
  </si>
  <si>
    <t>菜鸟</t>
  </si>
  <si>
    <t>营林地区截污管网建设工程</t>
  </si>
  <si>
    <t>营林地区排水管线长度约13公里，穿越三环、沈抚铁路。</t>
  </si>
  <si>
    <r>
      <rPr>
        <sz val="12"/>
        <rFont val="宋体"/>
        <charset val="134"/>
        <scheme val="minor"/>
      </rPr>
      <t xml:space="preserve">刘利 </t>
    </r>
    <r>
      <rPr>
        <sz val="12"/>
        <rFont val="宋体"/>
        <charset val="134"/>
      </rPr>
      <t xml:space="preserve"> 13940262788</t>
    </r>
  </si>
  <si>
    <t>排水干线</t>
  </si>
  <si>
    <t>汽贸园地区临时排水泵站</t>
  </si>
  <si>
    <t>汽贸园地区排水临时泵站。</t>
  </si>
  <si>
    <t>汽贸园地区排水配套</t>
  </si>
  <si>
    <t>电力工程</t>
  </si>
  <si>
    <t>张官变电力隧道出口工程</t>
  </si>
  <si>
    <t xml:space="preserve"> 2018.12-2019.12 </t>
  </si>
  <si>
    <t>张官变—麦子屯变，电力隧道及电力排管长4000米（含路面恢复）。</t>
  </si>
  <si>
    <t>第六批38</t>
  </si>
  <si>
    <t>郑湘南18040227637</t>
  </si>
  <si>
    <t>麦子屯变电所进线穿越铁路工程</t>
  </si>
  <si>
    <t xml:space="preserve">2018.11-2019.07 </t>
  </si>
  <si>
    <t>金帆路—远航路，电力隧道长180米。</t>
  </si>
  <si>
    <t>第六批39</t>
  </si>
  <si>
    <t>风能南路北二路10kV电力排管</t>
  </si>
  <si>
    <t xml:space="preserve"> 2018.05-2018.12 </t>
  </si>
  <si>
    <t>新立街—祝科东五街,16孔电力排管长450米。</t>
  </si>
  <si>
    <t>第六批139</t>
  </si>
  <si>
    <t>美园路10kV电力排管</t>
  </si>
  <si>
    <t>绮霞街—维科街，16孔电力排管1400米。</t>
  </si>
  <si>
    <t>第六批140</t>
  </si>
  <si>
    <t>华园路10kV电力排管</t>
  </si>
  <si>
    <t>树台街-绮霞街，16孔电力排管1050米。</t>
  </si>
  <si>
    <t>第六批141</t>
  </si>
  <si>
    <t>沈阳国家大学科技城2016年市政基础设施电力排管工程</t>
  </si>
  <si>
    <t>2016.10-2019.10</t>
  </si>
  <si>
    <t>毡匠一路（高铁一街-高铁二街）长度约460m，包括设计监理。</t>
  </si>
  <si>
    <t>侯亚光13898821975</t>
  </si>
  <si>
    <t>沈阳国家大学科技城创新二路66kv电力排管工程</t>
  </si>
  <si>
    <t>2017.03-2019.12</t>
  </si>
  <si>
    <t>创新二路（沈中大街--智慧大街）66kv电力排管工程长度约2.2km。包含设计监理。</t>
  </si>
  <si>
    <t>创意进线配套</t>
  </si>
  <si>
    <t>桃仙街（创新路--创新二路）电力排管工程</t>
  </si>
  <si>
    <t>桃仙街（创新路--创新二路）电力排管工程,长度约750米。包含设计监理。</t>
  </si>
  <si>
    <t>机器人产业园配套</t>
  </si>
  <si>
    <t>宏运路（沈中大街--桃仙街）电力排管工程</t>
  </si>
  <si>
    <t>宏运路（沈中大街--桃仙街）电力排管工程,长度约620米.包含设计监理。</t>
  </si>
  <si>
    <t>沈阳国家大学科技城2018年路灯工程</t>
  </si>
  <si>
    <t>新松巷（沈本大街至沈本一街）703号路第一分段；沈本一街（新松巷至全运路）703号路第二分段；白塔四街（全运路至全运三路）；高铁街（富邦巷至全运五路）29号路；高铁街（全运二西路至全运五路）35号路；高铁一街（全运二西路至全运五路）36号路；白塔河三路（智慧大街至智慧一街）585号路；27号路、28号路、29号路北段、30号路北段、31号路、558号路、577号路、581号路、573号路、桃园一路、沈本一街、沈本二街、全运二西路、白塔一街南段、创新五路、高深路西段等23条街路路灯建设。</t>
  </si>
  <si>
    <t>沈阳国家大学科技城2018年路灯配电工程</t>
  </si>
  <si>
    <t>新松巷（沈本大街至沈本一街）703号路第一分段；沈本一街（新松巷至全运路）703号路第二分段；白塔四街（全运路至全运三路）；高铁街（富邦巷至全运五路）29号路；高铁街（全运二西路至全运五路）35号路；高铁一街（全运二西路至全运五路）36号路；白塔河三路（智慧大街至智慧一街）585号路；27号路、28号路、29号路北段、30号路北段、31号路、558号路、577号路、581号路、573号路、桃园一路、沈本一街、沈本二街、全运二西路、白塔一街南段、创新五路、高深路西段等23条街路路灯配电。</t>
  </si>
  <si>
    <t>中央公园电力工程</t>
  </si>
  <si>
    <t>2018.03-2019.05</t>
  </si>
  <si>
    <t>1、东西轴景观配电箱6个100KVA，用于景观轴照明与监控，约800万。
2、莫子山水系注水，1个315KVA变电箱，约200万。
3、沈抚运河、白塔河电力工程：沈抚运河3个100KVA，用于闸门控制、白塔河8个100KVA变电箱用于闸门控制。约680万。含设计等前期费。</t>
  </si>
  <si>
    <t>中科三耐项目双回路电力电源配套工程</t>
  </si>
  <si>
    <t>中科三耐项目双回路电力电源配套建设及监理。</t>
  </si>
  <si>
    <t>徐桐
15140177440</t>
  </si>
  <si>
    <t>2018风能南路北二路路灯工程</t>
  </si>
  <si>
    <t>2018.09-2019.12</t>
  </si>
  <si>
    <t>（祝科东五街-新立街）全长1100米，双侧路灯</t>
  </si>
  <si>
    <t>吕佳阳18040227640</t>
  </si>
  <si>
    <t>2018风能南路北一路、浑南大道南四路及延长线、长安街路灯工程</t>
  </si>
  <si>
    <t>风能南路北一路（祝科东五街-祝科东六街）全长600米，双侧路灯；浑南大道南四路及延长线（祝科街-杨官街）全长1550米，双侧路灯；长安街（浑南大道-风能南路北二路）全长263米，双侧路灯。</t>
  </si>
  <si>
    <t>199、210、195</t>
  </si>
  <si>
    <t>2018年背街小巷（新迎街、世纪路）、南堤路路灯工程</t>
  </si>
  <si>
    <t>新迎街（高迎路-世纪路）300米，单侧路灯；世纪路（新隆街-地铁口）260米，单侧路灯。南堤路（金阳大街—长青街）全长4700米，更换路灯。</t>
  </si>
  <si>
    <t>205、190</t>
  </si>
  <si>
    <t>沈抚二号线（新立街-东三环西三街）路灯工程</t>
  </si>
  <si>
    <t>（新立街-东三环西三街）全长1550米，双侧路灯。</t>
  </si>
  <si>
    <t>2018金帆东路、祝科东四街、祝科东一街路灯工程</t>
  </si>
  <si>
    <t>金帆东路（长青南街-文汇街）全长525米，单侧路灯；祝科东四街（浑南大道北二路-浑南大道）全长692，双侧路灯；祝科东一街（浑南大道—浑南大道北一路）全长300米，双侧路灯。</t>
  </si>
  <si>
    <t>203、207、198</t>
  </si>
  <si>
    <t>2018朗日街、文德西街、银卡路、浑南中路路灯工程</t>
  </si>
  <si>
    <t>朗日街（银卡路至金帆中路）全长250米，单侧路灯；文德西街（远航路-南屏东路）全长650米，单侧路灯；银卡路（天坛南街-富民南街）710米，换灯。浑南中路（文乐街-文溯街）全长1400米，单侧路灯。</t>
  </si>
  <si>
    <t>204、191、202、201</t>
  </si>
  <si>
    <t>2018仓储街、高勋路、新成街、涌泉路路灯工程</t>
  </si>
  <si>
    <t>仓储街（金仓路—沈营路）全长1220米，单侧路灯；高勋路（世纪路-新才街）全长380米，单侧路灯；新成街（世纪路-白塔堡河景观路）全长250米，单侧路灯；涌泉路（金辉街-汇泉路）全长600米，单侧路灯。</t>
  </si>
  <si>
    <t>196、189、193、192</t>
  </si>
  <si>
    <t>2018祝科东二街路灯工程</t>
  </si>
  <si>
    <t>（浑南大道-风能南路南一路）全长1300米，双侧路灯。</t>
  </si>
  <si>
    <t>浑南区大学城路口投光器安装</t>
  </si>
  <si>
    <t>浑南区大学城区域内主干道路口投光器安装，共180基通讯塔安装投光器路口补光。</t>
  </si>
  <si>
    <t>浑南区弃管小区电力管道改造及预埋工程（一标段）</t>
  </si>
  <si>
    <t>2019.05-2019.12</t>
  </si>
  <si>
    <t>凤翔、生态园、欧风园、正发等。</t>
  </si>
  <si>
    <t>浑南区弃管小区电力管道改造及预埋工程（二标段）</t>
  </si>
  <si>
    <t>营盘、孤家子四栋楼、黄泥坎、利波莎依得等。</t>
  </si>
  <si>
    <t>浑南区弃管小区电力管道改造及预埋工程（三标段）</t>
  </si>
  <si>
    <t>融城时代、育才人家、佳园、伊利亚特湾等。</t>
  </si>
  <si>
    <t>浑南区老城区电力管道贴建及部分断点连接工程（胜利大街—青年大街）</t>
  </si>
  <si>
    <t>新建16孔电力排管700米。</t>
  </si>
  <si>
    <t>浑南区老城区电力管道改建及断点部分连接工程（青年大街—长青街）</t>
  </si>
  <si>
    <t>新建16孔电力排管720米。</t>
  </si>
  <si>
    <t>浑南区老城区电力管道改建及断点部分连接工程（长青街—祝科街）</t>
  </si>
  <si>
    <t>新建16孔电力排管705米。</t>
  </si>
  <si>
    <t>浑南区老城区电力管道改建及断点部分连接工程（祝科街—东三环）</t>
  </si>
  <si>
    <t>新建16孔电力排管725米。</t>
  </si>
  <si>
    <t>医药园、物流园、半导体园等区域电力排管工程</t>
  </si>
  <si>
    <t>新建16孔电力排管785米。</t>
  </si>
  <si>
    <t>2019年浑南老城区富民南街以西地区路灯基础设施配套工程</t>
  </si>
  <si>
    <t>新建路灯200基，全长8000米，敷设路灯基础管线，电缆井，安装调试等。</t>
  </si>
  <si>
    <t>2019年浑南老城区（富民南街-祝科西二街）地区路灯基础设施配套工程</t>
  </si>
  <si>
    <t>2019年浑南老城区（祝科西二街-祝科东五街）地区路灯基础设施配套工程</t>
  </si>
  <si>
    <t>2019年浑南老城区（祝科东五街-东三环）地区路灯基础设施配套工程</t>
  </si>
  <si>
    <t>2019年浑南老城区（三环南一路-三环南二路）路灯基础设施配套工程</t>
  </si>
  <si>
    <t>2019年浑南老城区（三环南二路-三环南三路）路灯基础设施配套工程</t>
  </si>
  <si>
    <t>浑南区老旧灯杆改造工程</t>
  </si>
  <si>
    <t>2019.05-2019.10</t>
  </si>
  <si>
    <t>对文溯街（公铁桥北-浑南东路）、彩霞街（华园路-沈营路）既有路灯进行改造。</t>
  </si>
  <si>
    <t>刘东龙18040227654</t>
  </si>
  <si>
    <t>2019年浑南区浑河北岸路灯基础设施配套工程</t>
  </si>
  <si>
    <t>新建路灯30基，全长1080米，敷设路灯基础管线，电缆井，安装调试等。</t>
  </si>
  <si>
    <t xml:space="preserve">陈曦               13516037311  </t>
  </si>
  <si>
    <t>2019年浑南区柏叶地区路灯基础设施配套工程</t>
  </si>
  <si>
    <t>新建路灯20基，全长720米，敷设路灯基础管线，电缆井，安装调试等。</t>
  </si>
  <si>
    <t>浑南区大学城智慧三街西2019年路灯基础设施配套工程</t>
  </si>
  <si>
    <t>新建路灯351盏，道路长9024米，敷设路灯基础管线，电缆井，安装调试等。</t>
  </si>
  <si>
    <t>浑南区大学城智慧三街东2019年路灯基础设施配套工程</t>
  </si>
  <si>
    <t>新建路灯260盏，道路长度7200米，敷设路灯基础管线，电缆井，安装调试等。</t>
  </si>
  <si>
    <t>浑南区大学城智慧三街西2019年电力排管工程</t>
  </si>
  <si>
    <t>新建街路电力排管工程，新建排管560米。</t>
  </si>
  <si>
    <t>浑南区大学城智慧三街东2019年电力排管工程</t>
  </si>
  <si>
    <t>新建街路电力排管工程，新建排管550米。</t>
  </si>
  <si>
    <t>公用设施排迁工程费</t>
  </si>
  <si>
    <t xml:space="preserve"> 2019.01-2019.12 </t>
  </si>
  <si>
    <t xml:space="preserve">浑南区域电力、路灯、燃气、热力、通信等排迁工作。
</t>
  </si>
  <si>
    <t>郑湘南18040227637       吕佳阳18040227640                   徐桐
15140177440                  付春宇15998811703</t>
  </si>
  <si>
    <t>配电工程</t>
  </si>
  <si>
    <t>2018.05-2018.12</t>
  </si>
  <si>
    <t>医药园、物流园、半导体产业园、智能科技产业园、机器人产业集群、航空产业园、棋盘山区域、泵站及社区用房等电力配套。</t>
  </si>
  <si>
    <t>浑南区弃管小区电力改造工程</t>
  </si>
  <si>
    <t>凤翔、生态园、欧风园、正发、营盘、孤家子四栋楼、黄泥坎、利波莎依得、融城时代、育才人家、佳园、伊利亚特湾等。</t>
  </si>
  <si>
    <t>新兴产业园雨水提升泵站配电工程</t>
  </si>
  <si>
    <t>泵站电力配套。</t>
  </si>
  <si>
    <t>2019年浑南老城区路灯电源配套工程</t>
  </si>
  <si>
    <t>新建祝科东四街等路灯电源。</t>
  </si>
  <si>
    <t>浑南区大学城2019年路灯配电工程</t>
  </si>
  <si>
    <t>2019年新建路灯配电工程。</t>
  </si>
  <si>
    <t>景观工程</t>
  </si>
  <si>
    <t>第一批次</t>
  </si>
  <si>
    <t>省环保厅周边环境改造工程</t>
  </si>
  <si>
    <t>2019.03-2019.12</t>
  </si>
  <si>
    <t>中水街和七朱公路绿化改造面积7360平方米；104省道绿化改造面积22300平方米。</t>
  </si>
  <si>
    <t>金威
13898802544</t>
  </si>
  <si>
    <t>市政府要求必施工</t>
  </si>
  <si>
    <t>2019年花卉施工</t>
  </si>
  <si>
    <t>2019.4-2019.10</t>
  </si>
  <si>
    <t>总面积4.5*2万平方米（老区2.4万+新城1.5万+沈抚0.6万），花卉栽植、管护，含设计、监理等前期费。</t>
  </si>
  <si>
    <t>修莉
13998248098</t>
  </si>
  <si>
    <t>花卉已订单生产每年都施工</t>
  </si>
  <si>
    <t>2019年夏季花卉供应</t>
  </si>
  <si>
    <t>大学城2019夏季花卉供应200万元。总量约101.7万株花卉的供应，含设计、监理等前期费。</t>
  </si>
  <si>
    <t>2020年花卉供应</t>
  </si>
  <si>
    <t>2019.8-2020.8</t>
  </si>
  <si>
    <t>总面积4.5*2万平方米（老区2.4万+新城1.5万+沈抚0.6万），总量约630万株花卉的供应，含设计、监理等前期费。</t>
  </si>
  <si>
    <t>每年都施工</t>
  </si>
  <si>
    <t>城际铁路沿线补值工程</t>
  </si>
  <si>
    <t>城际铁路沿线绿地补值。</t>
  </si>
  <si>
    <t>环保督察件内容</t>
  </si>
  <si>
    <t>第一批次调整</t>
  </si>
  <si>
    <t>南站西广场周边道路绿化</t>
  </si>
  <si>
    <t>南站西广场周边道路绿化面积约0.89万平方米，含设计、监理等前期费。</t>
  </si>
  <si>
    <t>市政府要求</t>
  </si>
  <si>
    <t>莫子山路南侧储备地块绿化</t>
  </si>
  <si>
    <t>莫子山路南侧储备地块绿化面积约4.1万平方米，含设计、监理等前期费。</t>
  </si>
  <si>
    <t>新运河路北侧储备地块绿化</t>
  </si>
  <si>
    <t>新运河路北侧储备地块面积约1.9万平方米，含设计、监理等前期费。</t>
  </si>
  <si>
    <t>天赐街等重要节点树木补植工程</t>
  </si>
  <si>
    <t>天赐街（浑南二路至南堤中路）、碧水河路下匝道等处树木补植。</t>
  </si>
  <si>
    <t>沈阳马拉松赛道起点和终点等重要点位补值改造</t>
  </si>
  <si>
    <t>祝科东四街绿化工程</t>
  </si>
  <si>
    <t>祝科东四街（浑南大道北二路至浑南大道）路长600延长米，种植行道树。</t>
  </si>
  <si>
    <t>绿地周边居民投诉较多</t>
  </si>
  <si>
    <t>浑南大道北一路绿化工程</t>
  </si>
  <si>
    <t>浑南大道北一路（长安街至祝科东五街），路长750延长米，种植行道树。</t>
  </si>
  <si>
    <t>2019年浑南区节日亮化工程</t>
  </si>
  <si>
    <t>2019.07-2020.03</t>
  </si>
  <si>
    <t>对青年南大街、浑南中路、市政府周边等区内重要节点实施节日亮化，并完成上级交办的其他临时性亮化任务，满足各项景观亮化需求。</t>
  </si>
  <si>
    <t>张丽范
13840535275</t>
  </si>
  <si>
    <t>市政府要求，每年都施工</t>
  </si>
  <si>
    <t>莫子山公园炫彩跑道及周边亮化工程</t>
  </si>
  <si>
    <t>对莫子山公园内的雕塑及跑道等设施等进行亮化建设。</t>
  </si>
  <si>
    <t>西部净水厂（二期）树木移植工程</t>
  </si>
  <si>
    <t>西部净水厂（二期）输水管线在浑南区境内长度约为10000米，对输水管线施工范围内的树木进行移植、栽植及养护。资金来源为市水务集团。</t>
  </si>
  <si>
    <t>源头建设</t>
  </si>
  <si>
    <t>祝科街雨水提升泵站工程</t>
  </si>
  <si>
    <t>2012.10-2019.05</t>
  </si>
  <si>
    <t>祝科街与南堤路交叉东南角，泵站流量25.7m³;/s，土建、电气、设备、园区、强电、配电工程、供电工程、出水暗渠。</t>
  </si>
  <si>
    <t>土地部门正在申请</t>
  </si>
  <si>
    <t>刘利  13940262788</t>
  </si>
  <si>
    <t>新兴产业园雨水提升泵站</t>
  </si>
  <si>
    <t>2018.10-2019.11</t>
  </si>
  <si>
    <t>文溯南街与三环南一路交叉西南角处，泵站流量21.7m3/s,土建、电气、设备、园区、强电。</t>
  </si>
  <si>
    <t>营林地区污水提升泵站</t>
  </si>
  <si>
    <t>新建q=0.6m3/s污水提升泵站一座。包含电力等其他配套设施。</t>
  </si>
  <si>
    <t>解决营林地区污水排放问题</t>
  </si>
  <si>
    <t>续建调新建</t>
  </si>
  <si>
    <t>文溯街雨水提升泵站</t>
  </si>
  <si>
    <t>2018.09-2019.11</t>
  </si>
  <si>
    <t>南堤路与文溯街交叉口东南角，泵站流量14.4m3;/s，土建、电气、设备、园区、强电、配电工程、供电工程、出水暗渠。</t>
  </si>
  <si>
    <t>2018年内可征收完成</t>
  </si>
  <si>
    <t>陈浩 18602412311</t>
  </si>
  <si>
    <t>交通设施</t>
  </si>
  <si>
    <t>2018年增补闯红灯电子警察</t>
  </si>
  <si>
    <t>2018年增补闯红灯电子警察。</t>
  </si>
  <si>
    <t>王大硕18040227664</t>
  </si>
  <si>
    <t>2019年新立街等道路闯红灯拍照系统等工程</t>
  </si>
  <si>
    <t>40个方向闯红灯拍照系统。</t>
  </si>
  <si>
    <t>浑南区2019年已建成道路配套信号灯工程</t>
  </si>
  <si>
    <t>已建成道路配套信号灯及其附属设施。</t>
  </si>
  <si>
    <t>浑南区2019年新建道路配套信号灯工程</t>
  </si>
  <si>
    <t>新建道路配套信号灯及其附属设施。</t>
  </si>
  <si>
    <t>2019年祝科街等道路闯红灯拍照系统等工程</t>
  </si>
  <si>
    <t>40处闯红灯拍照系统。</t>
  </si>
  <si>
    <t>2019年汇泉路等道路增设违停抓拍系统工程</t>
  </si>
  <si>
    <t>浑南区汇泉路等道路增设违停抓拍系统40处。</t>
  </si>
  <si>
    <t>2019年交通隐患点整改等工程</t>
  </si>
  <si>
    <t>增设信号灯、电子警察、标志标线、护栏等交通设施。</t>
  </si>
  <si>
    <t>2019年大学科技城重新施划老旧标线工程</t>
  </si>
  <si>
    <t>对部分老旧标线重新施划。</t>
  </si>
  <si>
    <t>2019年标志、标线、护栏等交通安全设施工程</t>
  </si>
  <si>
    <t>标志、标线、护栏等交通安全设施。</t>
  </si>
  <si>
    <t>2019年金帆路等道路闯红灯拍照系统等工程</t>
  </si>
  <si>
    <t>2019年护栏工程</t>
  </si>
  <si>
    <t>增设中央护栏、机非隔离护栏、边栏等交通安全设施。</t>
  </si>
  <si>
    <t>2019年棋盘山区域增设交通设施工程</t>
  </si>
  <si>
    <t>棋盘山区域增设标志、标线、护栏、信号灯等交通安全设施。</t>
  </si>
  <si>
    <t>2019年农业示范区域增设交通设施工程</t>
  </si>
  <si>
    <t>农业示范区区域增设标志、标线、护栏、信号灯等交通安全设施。</t>
  </si>
  <si>
    <t>新增项目</t>
  </si>
  <si>
    <t>系统机改造等工程</t>
  </si>
  <si>
    <t>2019.3-2019.6</t>
  </si>
  <si>
    <t>系统信号机、无线回传设备等设施。</t>
  </si>
  <si>
    <t>信号灯无线回传等工程</t>
  </si>
  <si>
    <t>系统信号机等设施。</t>
  </si>
  <si>
    <t>系统信号机调试及信号接收等工程</t>
  </si>
  <si>
    <t>系统信号机采购及调试、无线接收设备等设施。</t>
  </si>
  <si>
    <t>公用工程及其他</t>
  </si>
  <si>
    <t xml:space="preserve">2018年自备井小区改造 </t>
  </si>
  <si>
    <t>2018.04-2019.12</t>
  </si>
  <si>
    <t>营城子、满堂、桃仙地区20个自备井小区改造。</t>
  </si>
  <si>
    <t>付春宇15998811703</t>
  </si>
  <si>
    <t>综合管廊维修</t>
  </si>
  <si>
    <t>2019.01-2019.03</t>
  </si>
  <si>
    <t>综合管廊内监控、机柜、井盖、主体等设备维修。</t>
  </si>
  <si>
    <t>2019年自备井小区改造</t>
  </si>
  <si>
    <t>丰泽城、丰华园、玫瑰园小区自备井改造，每户3377元，总计1084户。</t>
  </si>
  <si>
    <t>2019年老旧小区改造</t>
  </si>
  <si>
    <t>政发小区给水、燃气、热力、电信改造，总计750万；富都丽景、君海朗郡小区给水改造，总计400万。</t>
  </si>
  <si>
    <t>2019年浑南区新建停车场工程</t>
  </si>
  <si>
    <t>区内新建停车泊位。</t>
  </si>
  <si>
    <t>高迪  18040223643</t>
  </si>
  <si>
    <t>省科技馆南侧停车场工程</t>
  </si>
  <si>
    <t>2019.03-2019.06</t>
  </si>
  <si>
    <t>省科技馆南侧，总面我虽然约16400平方米</t>
  </si>
  <si>
    <t>省图书馆西侧停车场工程</t>
  </si>
  <si>
    <t>省图书馆西侧，总面积约6500平方米</t>
  </si>
  <si>
    <t>红阳上河城B区过街人行天桥工程</t>
  </si>
  <si>
    <t>南堤路红阳上河城B区过街人行天桥工程，全长约80米、梁高3.3米。</t>
  </si>
  <si>
    <t>第三批次增补</t>
  </si>
  <si>
    <t>莫子山公园炫彩跑道及周边的监控配套设施工程</t>
  </si>
  <si>
    <t>对莫子山公园亮化跑道及雕塑群区域的新建监控配套设施等</t>
  </si>
  <si>
    <t>城乡建设事务服务中心</t>
  </si>
  <si>
    <t>祝家污泥处理场周边三村宜居乡村建设</t>
  </si>
  <si>
    <t>2018.03-2019.12</t>
  </si>
  <si>
    <t>总投资15547万元，其中：市本级补贴14417万元、社会投资1130万元。实施祝家污泥处理场周边常王寨、小常王寨、裴家堡村宜居乡村建设工程。建设村村通道路3.2公里、村内道路22.07公里，新建边沟25公里，安装太阳能路灯879盏；实施排水设施建设，敷设排水管道26.8公里，新建水冲厕所862座，新建污水处理站1座；实施环卫设施建设工程，新建公共厕所1座，新建垃圾收集点10座；实施给水设施建设，敷设给水管道31.4公里，新建给水泵房3座；实施房屋改造862座；实施村容风貌改造及景观环境建设等项目；实施燃气设施建设（企业投资），编制周边三村建设规划等。2017年完成投资2191万元（全部为市本级），2018年计划投资3130万元（市本级2000万元、社会投资1130万元）。2019年计划投资10226万元(全部为市本级)。全部工程计划2019年完工。</t>
  </si>
  <si>
    <t>吴波  18040227632</t>
  </si>
  <si>
    <t>中央环保督察组</t>
  </si>
  <si>
    <t>2019年村内道路及边沟改造工程</t>
  </si>
  <si>
    <t>计划投资3600万元，翻建沥青混凝道路59公里，翻建硬质化道路边沟5公里。</t>
  </si>
  <si>
    <t>农村人居环境整治</t>
  </si>
  <si>
    <t>农村社区文体广场</t>
  </si>
  <si>
    <t>改造5个社区文体广场，共计13300平方米。</t>
  </si>
  <si>
    <t>常王寨东区新增排水管线</t>
  </si>
  <si>
    <t>新增常王寨村委会及周边村民排水管线，长560米及前期费。</t>
  </si>
  <si>
    <t>小沙河常王寨段河道护坡</t>
  </si>
  <si>
    <t>小沙河常王寨村内采用浆砌片石修河道护坡145米及前期费。</t>
  </si>
  <si>
    <t>维修道路边沟（107省道）</t>
  </si>
  <si>
    <t>常王寨村十灯线（S107沿线）维修道路边沟760米及前期费。</t>
  </si>
  <si>
    <t>祝家三村宜居乡村建设整修小常王寨村临时通行便道</t>
  </si>
  <si>
    <t>在小常王寨村整修一条约1.6公里的临时通行便道及前期费。</t>
  </si>
  <si>
    <t>祝家三村宜居乡村建设二期补充工程</t>
  </si>
  <si>
    <t>增补围墙2926米、大门53个、村内道路1949米。其中常王寨围墙1117米、大门24个、道路1519米；小常王寨围墙1424米、大门12个；裴家堡围墙385米、大门17个、道路430米及前期费。</t>
  </si>
  <si>
    <t>农业农村局</t>
  </si>
  <si>
    <t>张官河水系连通工程</t>
  </si>
  <si>
    <t>从沈抚运河引水至张官河，对张官河7.5公里进行生态景观建设，新建拦河闸3座，河道防护，两岸景观绿化等。</t>
  </si>
  <si>
    <t>沈浑南政办发【2018】8号第47项</t>
  </si>
  <si>
    <t>何文斌13591656106</t>
  </si>
  <si>
    <t>浑南区仁镜、祝家社区饮水工程</t>
  </si>
  <si>
    <t>对仁镜、祝家社区建设安全饮水项目。包括水源工程、处理站、管网、入户等。</t>
  </si>
  <si>
    <t>沈浑南政办发【2018】14号第222项</t>
  </si>
  <si>
    <t>姜若松13940405708</t>
  </si>
  <si>
    <t>2018年浑南区饮水工程维修改造项目</t>
  </si>
  <si>
    <t>对望滨街道南三家子村、章子沟村、邱家沟村。王滨街道尖山子村、富家村、王滨村等8个街道12个村饮水工程水源井改造、管网改造、水处理、消毒设备及配套设施等。工程前期工作费及平行检测费等。</t>
  </si>
  <si>
    <t>沈浑南政办发【2018】14号第224项</t>
  </si>
  <si>
    <t>赵宏富13998886188</t>
  </si>
  <si>
    <t>2019年浑南区王滨街道大乐小流域沟道综合治理工程</t>
  </si>
  <si>
    <t>2019.04-2019.12</t>
  </si>
  <si>
    <t>对王滨街道大乐村村南沟道综合治理，新建2座钢筋混凝土拦水坝，新建沟道衬砌410m，砂石作业路650m等。工程前期工作费及平行检测费等。</t>
  </si>
  <si>
    <t>刘水13591685735</t>
  </si>
  <si>
    <t>2019年浑南区农村安全饮水项目</t>
  </si>
  <si>
    <t>对王滨街道兴盛村、祝家街道上高士村、砬子沟村、下楼子村等5个街道9余村新建安全饮水工程。包括水源井、管网、入户、水处理、消毒设备及配套设施、设备等。工程前期工作费及平行检测费等。</t>
  </si>
  <si>
    <t>浑南区祝家、王滨街道农村饮水工程维修改造项目</t>
  </si>
  <si>
    <t>2019.1-2019.12</t>
  </si>
  <si>
    <t>对祝家街道伙牛、上楼子、山城子、田家屯、李麦峪（卞麦峪）、龙三家子，王滨街道王滨、李相街道李相村等村饮水工程维修改造。包括水源井、管网、入户、水处理、消毒设备及配套设施、设备等。工程前期工作费及平行检测费等。</t>
  </si>
  <si>
    <t>浑南区农村饮水工程维修改造项目（二）</t>
  </si>
  <si>
    <t>对李相街道下泉水峪、老塘峪，东湖街道东岗子等村饮水工程维修改造。包括水源井、管网、入户、水处理、消毒设备及配套设施、设备等。工程前期工作费及平行检测费等。</t>
  </si>
  <si>
    <t>浑南区农村饮水工程维修改造项目（三）</t>
  </si>
  <si>
    <t>对东湖街道古城子村饮水工程维修改造。包括水源井、管网、入户、水处理、消毒设备及配套设施、设备等。工程前期工作费及平行检测费等。</t>
  </si>
  <si>
    <t>浑南区营城子、浑河站东街道农村饮水工程维修改造项目</t>
  </si>
  <si>
    <t>对营城子街道施家寨、浑河站东街道上鲜村水处理设备及配套设施等改造。工程前期工作费及平行检测费等。</t>
  </si>
  <si>
    <t>浑南区永胜、满堂、高坎街道农村饮水工程维修改造项目</t>
  </si>
  <si>
    <t>对永胜街道潘李、满堂街道新屯、高坎街道高坎南等村饮水工程维修改造。包括水源井、管网、入户、水处理、消毒设备及配套设施、设备等。工程前期工作费及平行检测费等。</t>
  </si>
  <si>
    <t>浑南区李相、祝家街道农村饮水工程黑色路面修复项目</t>
  </si>
  <si>
    <t>对李相街道李相、祝家街道老李麦峪等村等饮水工程黑色路面修复2000平方米。</t>
  </si>
  <si>
    <t>浑南区英达街道农村饮水工程黑色路面修复项目</t>
  </si>
  <si>
    <t>对满堂街道英达等村等饮水工程黑色路面修复6000平方米。</t>
  </si>
  <si>
    <t>白塔堡河（金阳大街至白塔公园）河道护岸修复及绿化工程（一期）</t>
  </si>
  <si>
    <t>对白塔堡河金阳大街至白塔公园段近2000米河道进行修复及绿化护岸</t>
  </si>
  <si>
    <t>蔡恩冬 15904032267</t>
  </si>
  <si>
    <t>应急局</t>
  </si>
  <si>
    <t>2018年破损山体修复苗木采购</t>
  </si>
  <si>
    <t>李麦峪村100亩破损山体进行修复，种植刺槐等乔木约11000株，恢复生态。</t>
  </si>
  <si>
    <t>沈浑南政办发[2018]39号林业局新建项目第1项</t>
  </si>
  <si>
    <t>许峪生
13940552021</t>
  </si>
  <si>
    <t>2018年闭坑矿治理苗木采购</t>
  </si>
  <si>
    <t>老塘峪村100亩破损山体进行修复，种植刺槐等乔木约11000株，恢复生态。</t>
  </si>
  <si>
    <t>沈浑南政办发[2018]39号林业局新建项目第2项</t>
  </si>
  <si>
    <t>祝家污泥处理场周边三村宜居乡村建设工程（绿化工程）</t>
  </si>
  <si>
    <t>该项目对常王寨村、小常王寨村及裴家堡村三个村村内道路、河岸两侧及重点区域实施绿化，共栽植乔木4474株，灌木4152株，种植地被及花卉13430平方米。</t>
  </si>
  <si>
    <t>沈浑南政办发[2018]43号新建项目第4项
沈建发[2018]10号</t>
  </si>
  <si>
    <t>2018年浑南区防火监控系统升级改造</t>
  </si>
  <si>
    <t>该项目在东陵公园翻建1座森林防火远程智能视频监控系统塔及相关附属配套设施；在棋盘山北赵工区和沈阳国家森林公园新建2座森林防火远程智能视频监控系统塔及相关附属配套设施。</t>
  </si>
  <si>
    <t>沈浑南政办发[2018]43号新建项目第60项</t>
  </si>
  <si>
    <t>高标准生态景观林苗木采购（一期）</t>
  </si>
  <si>
    <t>李相街道重点村开展高标准景观林提升改造村容村貌和改善生态环境，采购紫叶稠李、灌木等景观苗木8.5万株。</t>
  </si>
  <si>
    <t>高标准生态景观林苗木采购（二期）</t>
  </si>
  <si>
    <t>王滨街道重点村开展高标准景观林提升改造村容村貌和改善生态环境，采购复叶槭、灌木等景观苗木8.5万株。</t>
  </si>
  <si>
    <t>防火道改扩建</t>
  </si>
  <si>
    <t>王滨、祝家、李相街道等地区损坏严重的森林防火道路进行维修，将坑洼填平，铺盖山皮石碾压、夯实，总长度30公里。</t>
  </si>
  <si>
    <t>交通运输局</t>
  </si>
  <si>
    <t>沈本公路（全运路-创新路）改扩建工程(二期)</t>
  </si>
  <si>
    <t>沈本公路南段（全运五路至创新路段）全长2.06公里，包括慢车道及人行道进行建设、排水工程及市政管网对接以及沈本公路（全运路-创新路）段交通工程及附属设施等。其中：排水4公里；黑色路面长2.06公里，宽16米；慢车道双侧3米；人行道双侧2米；路灯2.06公里。</t>
  </si>
  <si>
    <t>甘露
15998207627</t>
  </si>
  <si>
    <t>浑南区2019年乡村级公路维修改造工程</t>
  </si>
  <si>
    <t>乡村级公路维修改造，共计21条路线45.3公里，路面宽度3.5米、5米、7米。其中：3.5米宽路面6.4公里，5米宽路面35.6公里，7米宽路面3.3公里。</t>
  </si>
  <si>
    <t>浑南区2019年农村路网改造工程</t>
  </si>
  <si>
    <t>路网改造项目，共计8条路线9.4公里，路面宽度3.5米、5米。其中：3.5米宽路面2.4公里，5米路面宽7公里。</t>
  </si>
  <si>
    <t>浑南区2019年险桥改造工程</t>
  </si>
  <si>
    <t>险桥拆除重建11座，桥梁总长225延长米，桥面净宽：6（6.5、7、7.5、8、8.5、10）米+2*0.5米</t>
  </si>
  <si>
    <t>棋 盘 山</t>
  </si>
  <si>
    <t>棋盘山景区提升改造二期工程</t>
  </si>
  <si>
    <t>提升改造秀湖码头区域总面积4.5万平方米，改造护岸约1000延米，铺装约16000平方米，绿化提升约10000平方米，以及相关配套等设施；提升改造景区正门、东门和北门三处出入口，总面积约1.3万平方米，改造建筑面积约650平方米、铺装面积约5000平方米、绿化约7700平方米，以及相关附属配套设施等；环湖路总长约19公里，计划新建公厕12个，以及相关附属配套设施等。</t>
  </si>
  <si>
    <t>杨合坤
13840458799</t>
  </si>
  <si>
    <t>生态环境浑南分局</t>
  </si>
  <si>
    <t>祝家三村宜居祝家污水处理设施扩容</t>
  </si>
  <si>
    <t>祝家污水处理设施基础上扩容200吨/日和污水提升泵站。</t>
  </si>
  <si>
    <t>李奎宁18842409999</t>
  </si>
  <si>
    <t>祝家三村宜居乡村工程</t>
  </si>
  <si>
    <t>2019年投资计划</t>
  </si>
  <si>
    <t>区财政
资金安排</t>
  </si>
  <si>
    <t>一</t>
  </si>
  <si>
    <t>二</t>
  </si>
  <si>
    <t>三</t>
  </si>
  <si>
    <t>四</t>
  </si>
  <si>
    <t>五</t>
  </si>
  <si>
    <t>六</t>
  </si>
  <si>
    <t>七</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</si>
</sst>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_ "/>
  </numFmts>
  <fonts count="98">
    <font>
      <sz val="11"/>
      <color indexed="8"/>
      <name val="宋体"/>
      <charset val="134"/>
    </font>
    <font>
      <b/>
      <sz val="24"/>
      <name val="宋体"/>
      <charset val="134"/>
    </font>
    <font>
      <sz val="12"/>
      <name val="宋体"/>
      <charset val="134"/>
    </font>
    <font>
      <b/>
      <sz val="12"/>
      <name val="宋体"/>
      <charset val="134"/>
      <scheme val="minor"/>
    </font>
    <font>
      <sz val="12"/>
      <name val="宋体"/>
      <charset val="134"/>
      <scheme val="minor"/>
    </font>
    <font>
      <b/>
      <sz val="12"/>
      <name val="宋体"/>
      <charset val="134"/>
    </font>
    <font>
      <sz val="11"/>
      <name val="宋体"/>
      <charset val="134"/>
    </font>
    <font>
      <sz val="12"/>
      <color rgb="FFFF0000"/>
      <name val="宋体"/>
      <charset val="134"/>
      <scheme val="minor"/>
    </font>
    <font>
      <sz val="12"/>
      <color indexed="8"/>
      <name val="宋体"/>
      <charset val="134"/>
    </font>
    <font>
      <sz val="12"/>
      <color rgb="FFFF0000"/>
      <name val="宋体"/>
      <charset val="134"/>
    </font>
    <font>
      <sz val="11"/>
      <color rgb="FFFF0000"/>
      <name val="宋体"/>
      <charset val="134"/>
    </font>
    <font>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sz val="11"/>
      <color theme="1"/>
      <name val="Tahoma"/>
      <charset val="134"/>
    </font>
    <font>
      <sz val="11"/>
      <color indexed="8"/>
      <name val="Tahoma"/>
      <charset val="134"/>
    </font>
    <font>
      <sz val="11"/>
      <color indexed="9"/>
      <name val="宋体"/>
      <charset val="134"/>
    </font>
    <font>
      <sz val="11"/>
      <color theme="0"/>
      <name val="宋体"/>
      <charset val="134"/>
      <scheme val="minor"/>
    </font>
    <font>
      <sz val="11"/>
      <color theme="0"/>
      <name val="Tahoma"/>
      <charset val="134"/>
    </font>
    <font>
      <sz val="11"/>
      <color indexed="9"/>
      <name val="Tahoma"/>
      <charset val="134"/>
    </font>
    <font>
      <b/>
      <sz val="15"/>
      <color indexed="56"/>
      <name val="宋体"/>
      <charset val="134"/>
    </font>
    <font>
      <b/>
      <sz val="15"/>
      <color indexed="62"/>
      <name val="宋体"/>
      <charset val="134"/>
    </font>
    <font>
      <b/>
      <sz val="15"/>
      <color theme="3"/>
      <name val="Tahoma"/>
      <charset val="134"/>
    </font>
    <font>
      <b/>
      <sz val="15"/>
      <color indexed="62"/>
      <name val="Tahoma"/>
      <charset val="134"/>
    </font>
    <font>
      <b/>
      <sz val="18"/>
      <color indexed="56"/>
      <name val="宋体"/>
      <charset val="134"/>
    </font>
    <font>
      <b/>
      <sz val="13"/>
      <color indexed="56"/>
      <name val="宋体"/>
      <charset val="134"/>
    </font>
    <font>
      <b/>
      <sz val="13"/>
      <color indexed="62"/>
      <name val="宋体"/>
      <charset val="134"/>
    </font>
    <font>
      <b/>
      <sz val="13"/>
      <color theme="3"/>
      <name val="Tahoma"/>
      <charset val="134"/>
    </font>
    <font>
      <b/>
      <sz val="13"/>
      <color indexed="62"/>
      <name val="Tahoma"/>
      <charset val="134"/>
    </font>
    <font>
      <b/>
      <sz val="18"/>
      <color theme="3"/>
      <name val="宋体"/>
      <charset val="134"/>
      <scheme val="major"/>
    </font>
    <font>
      <b/>
      <sz val="18"/>
      <color indexed="62"/>
      <name val="宋体"/>
      <charset val="134"/>
    </font>
    <font>
      <b/>
      <sz val="11"/>
      <color indexed="56"/>
      <name val="宋体"/>
      <charset val="134"/>
    </font>
    <font>
      <b/>
      <sz val="11"/>
      <color indexed="62"/>
      <name val="宋体"/>
      <charset val="134"/>
    </font>
    <font>
      <b/>
      <sz val="11"/>
      <color theme="3"/>
      <name val="Tahoma"/>
      <charset val="134"/>
    </font>
    <font>
      <b/>
      <sz val="11"/>
      <color indexed="62"/>
      <name val="Tahoma"/>
      <charset val="134"/>
    </font>
    <font>
      <sz val="11"/>
      <color indexed="20"/>
      <name val="宋体"/>
      <charset val="134"/>
    </font>
    <font>
      <sz val="11"/>
      <color rgb="FF9C0006"/>
      <name val="宋体"/>
      <charset val="134"/>
      <scheme val="minor"/>
    </font>
    <font>
      <sz val="11"/>
      <color indexed="16"/>
      <name val="宋体"/>
      <charset val="134"/>
    </font>
    <font>
      <sz val="11"/>
      <color rgb="FF9C0006"/>
      <name val="Tahoma"/>
      <charset val="134"/>
    </font>
    <font>
      <sz val="11"/>
      <color indexed="16"/>
      <name val="Tahoma"/>
      <charset val="134"/>
    </font>
    <font>
      <sz val="11"/>
      <color rgb="FF000000"/>
      <name val="宋体"/>
      <charset val="134"/>
      <scheme val="minor"/>
    </font>
    <font>
      <sz val="11"/>
      <color rgb="FF000000"/>
      <name val="Tahoma"/>
      <charset val="134"/>
    </font>
    <font>
      <b/>
      <sz val="11"/>
      <color indexed="63"/>
      <name val="宋体"/>
      <charset val="134"/>
    </font>
    <font>
      <sz val="11"/>
      <color indexed="17"/>
      <name val="宋体"/>
      <charset val="134"/>
    </font>
    <font>
      <sz val="11"/>
      <color rgb="FF006100"/>
      <name val="宋体"/>
      <charset val="134"/>
      <scheme val="minor"/>
    </font>
    <font>
      <sz val="11"/>
      <color rgb="FF006100"/>
      <name val="Tahoma"/>
      <charset val="134"/>
    </font>
    <font>
      <sz val="11"/>
      <color indexed="17"/>
      <name val="Tahoma"/>
      <charset val="134"/>
    </font>
    <font>
      <b/>
      <sz val="11"/>
      <color indexed="8"/>
      <name val="宋体"/>
      <charset val="134"/>
    </font>
    <font>
      <b/>
      <sz val="11"/>
      <color theme="1"/>
      <name val="宋体"/>
      <charset val="134"/>
      <scheme val="minor"/>
    </font>
    <font>
      <b/>
      <sz val="11"/>
      <color theme="1"/>
      <name val="Tahoma"/>
      <charset val="134"/>
    </font>
    <font>
      <b/>
      <sz val="11"/>
      <color indexed="8"/>
      <name val="Tahoma"/>
      <charset val="134"/>
    </font>
    <font>
      <b/>
      <sz val="11"/>
      <color indexed="52"/>
      <name val="宋体"/>
      <charset val="134"/>
    </font>
    <font>
      <b/>
      <sz val="11"/>
      <color rgb="FFFA7D00"/>
      <name val="宋体"/>
      <charset val="134"/>
      <scheme val="minor"/>
    </font>
    <font>
      <b/>
      <sz val="11"/>
      <color rgb="FFFA7D00"/>
      <name val="Tahoma"/>
      <charset val="134"/>
    </font>
    <font>
      <b/>
      <sz val="11"/>
      <color indexed="53"/>
      <name val="Tahoma"/>
      <charset val="134"/>
    </font>
    <font>
      <b/>
      <sz val="11"/>
      <color indexed="9"/>
      <name val="宋体"/>
      <charset val="134"/>
    </font>
    <font>
      <b/>
      <sz val="11"/>
      <color theme="0"/>
      <name val="宋体"/>
      <charset val="134"/>
      <scheme val="minor"/>
    </font>
    <font>
      <b/>
      <sz val="11"/>
      <color theme="0"/>
      <name val="Tahoma"/>
      <charset val="134"/>
    </font>
    <font>
      <b/>
      <sz val="11"/>
      <color indexed="9"/>
      <name val="Tahoma"/>
      <charset val="134"/>
    </font>
    <font>
      <i/>
      <sz val="11"/>
      <color indexed="23"/>
      <name val="宋体"/>
      <charset val="134"/>
    </font>
    <font>
      <i/>
      <sz val="11"/>
      <color rgb="FF7F7F7F"/>
      <name val="宋体"/>
      <charset val="134"/>
      <scheme val="minor"/>
    </font>
    <font>
      <i/>
      <sz val="11"/>
      <color rgb="FF7F7F7F"/>
      <name val="Tahoma"/>
      <charset val="134"/>
    </font>
    <font>
      <sz val="11"/>
      <color indexed="10"/>
      <name val="宋体"/>
      <charset val="134"/>
    </font>
    <font>
      <sz val="11"/>
      <color rgb="FFFF0000"/>
      <name val="宋体"/>
      <charset val="134"/>
      <scheme val="minor"/>
    </font>
    <font>
      <sz val="11"/>
      <color rgb="FFFF0000"/>
      <name val="Tahoma"/>
      <charset val="134"/>
    </font>
    <font>
      <sz val="11"/>
      <color indexed="52"/>
      <name val="宋体"/>
      <charset val="134"/>
    </font>
    <font>
      <sz val="11"/>
      <color rgb="FFFA7D00"/>
      <name val="宋体"/>
      <charset val="134"/>
      <scheme val="minor"/>
    </font>
    <font>
      <sz val="11"/>
      <color rgb="FFFA7D00"/>
      <name val="Tahoma"/>
      <charset val="134"/>
    </font>
    <font>
      <sz val="11"/>
      <color indexed="60"/>
      <name val="宋体"/>
      <charset val="134"/>
    </font>
    <font>
      <sz val="11"/>
      <color rgb="FF9C6500"/>
      <name val="宋体"/>
      <charset val="134"/>
      <scheme val="minor"/>
    </font>
    <font>
      <sz val="11"/>
      <color rgb="FF9C6500"/>
      <name val="Tahoma"/>
      <charset val="134"/>
    </font>
    <font>
      <sz val="11"/>
      <color indexed="19"/>
      <name val="Tahoma"/>
      <charset val="134"/>
    </font>
    <font>
      <b/>
      <sz val="11"/>
      <color rgb="FF3F3F3F"/>
      <name val="宋体"/>
      <charset val="134"/>
      <scheme val="minor"/>
    </font>
    <font>
      <b/>
      <sz val="11"/>
      <color rgb="FF3F3F3F"/>
      <name val="Tahoma"/>
      <charset val="134"/>
    </font>
    <font>
      <sz val="11"/>
      <color indexed="62"/>
      <name val="宋体"/>
      <charset val="134"/>
    </font>
    <font>
      <sz val="11"/>
      <color rgb="FF3F3F76"/>
      <name val="宋体"/>
      <charset val="134"/>
      <scheme val="minor"/>
    </font>
    <font>
      <sz val="11"/>
      <color rgb="FF3F3F76"/>
      <name val="Tahoma"/>
      <charset val="134"/>
    </font>
    <font>
      <sz val="11"/>
      <color indexed="62"/>
      <name val="Tahoma"/>
      <charset val="134"/>
    </font>
    <font>
      <sz val="12"/>
      <name val="Times New Roman"/>
      <charset val="134"/>
    </font>
  </fonts>
  <fills count="126">
    <fill>
      <patternFill patternType="none"/>
    </fill>
    <fill>
      <patternFill patternType="gray125"/>
    </fill>
    <fill>
      <patternFill patternType="solid">
        <fgColor rgb="FF92D050"/>
        <bgColor indexed="64"/>
      </patternFill>
    </fill>
    <fill>
      <patternFill patternType="solid">
        <fgColor theme="0" tint="-0.0499893185216834"/>
        <bgColor indexed="64"/>
      </patternFill>
    </fill>
    <fill>
      <patternFill patternType="solid">
        <fgColor indexed="43"/>
        <bgColor indexed="64"/>
      </patternFill>
    </fill>
    <fill>
      <patternFill patternType="solid">
        <fgColor rgb="FFFFFF99"/>
        <bgColor indexed="64"/>
      </patternFill>
    </fill>
    <fill>
      <patternFill patternType="solid">
        <fgColor indexed="50"/>
        <bgColor indexed="64"/>
      </patternFill>
    </fill>
    <fill>
      <patternFill patternType="solid">
        <fgColor theme="6" tint="0.599993896298105"/>
        <bgColor indexed="64"/>
      </patternFill>
    </fill>
    <fill>
      <patternFill patternType="solid">
        <fgColor rgb="FFC00000"/>
        <bgColor indexed="64"/>
      </patternFill>
    </fill>
    <fill>
      <patternFill patternType="solid">
        <fgColor indexed="42"/>
        <bgColor indexed="64"/>
      </patternFill>
    </fill>
    <fill>
      <patternFill patternType="solid">
        <fgColor rgb="FF3399FF"/>
        <bgColor indexed="64"/>
      </patternFill>
    </fill>
    <fill>
      <patternFill patternType="solid">
        <fgColor theme="5"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theme="4" tint="0.799645985290078"/>
        <bgColor indexed="64"/>
      </patternFill>
    </fill>
    <fill>
      <patternFill patternType="solid">
        <fgColor theme="4" tint="0.799615466780602"/>
        <bgColor indexed="64"/>
      </patternFill>
    </fill>
    <fill>
      <patternFill patternType="solid">
        <fgColor indexed="27"/>
        <bgColor indexed="64"/>
      </patternFill>
    </fill>
    <fill>
      <patternFill patternType="solid">
        <fgColor theme="4" tint="0.799584948271126"/>
        <bgColor indexed="64"/>
      </patternFill>
    </fill>
    <fill>
      <patternFill patternType="solid">
        <fgColor theme="4" tint="0.79955442976165"/>
        <bgColor indexed="64"/>
      </patternFill>
    </fill>
    <fill>
      <patternFill patternType="solid">
        <fgColor theme="4" tint="0.799523911252174"/>
        <bgColor indexed="64"/>
      </patternFill>
    </fill>
    <fill>
      <patternFill patternType="solid">
        <fgColor indexed="45"/>
        <bgColor indexed="64"/>
      </patternFill>
    </fill>
    <fill>
      <patternFill patternType="solid">
        <fgColor theme="5" tint="0.799645985290078"/>
        <bgColor indexed="64"/>
      </patternFill>
    </fill>
    <fill>
      <patternFill patternType="solid">
        <fgColor theme="5" tint="0.799615466780602"/>
        <bgColor indexed="64"/>
      </patternFill>
    </fill>
    <fill>
      <patternFill patternType="solid">
        <fgColor indexed="26"/>
        <bgColor indexed="64"/>
      </patternFill>
    </fill>
    <fill>
      <patternFill patternType="solid">
        <fgColor theme="5" tint="0.799584948271126"/>
        <bgColor indexed="64"/>
      </patternFill>
    </fill>
    <fill>
      <patternFill patternType="solid">
        <fgColor theme="5" tint="0.79955442976165"/>
        <bgColor indexed="64"/>
      </patternFill>
    </fill>
    <fill>
      <patternFill patternType="solid">
        <fgColor theme="5" tint="0.799523911252174"/>
        <bgColor indexed="64"/>
      </patternFill>
    </fill>
    <fill>
      <patternFill patternType="solid">
        <fgColor theme="6" tint="0.799645985290078"/>
        <bgColor indexed="64"/>
      </patternFill>
    </fill>
    <fill>
      <patternFill patternType="solid">
        <fgColor theme="6" tint="0.799615466780602"/>
        <bgColor indexed="64"/>
      </patternFill>
    </fill>
    <fill>
      <patternFill patternType="solid">
        <fgColor theme="6" tint="0.799584948271126"/>
        <bgColor indexed="64"/>
      </patternFill>
    </fill>
    <fill>
      <patternFill patternType="solid">
        <fgColor theme="6" tint="0.79955442976165"/>
        <bgColor indexed="64"/>
      </patternFill>
    </fill>
    <fill>
      <patternFill patternType="solid">
        <fgColor theme="6" tint="0.799523911252174"/>
        <bgColor indexed="64"/>
      </patternFill>
    </fill>
    <fill>
      <patternFill patternType="solid">
        <fgColor indexed="46"/>
        <bgColor indexed="64"/>
      </patternFill>
    </fill>
    <fill>
      <patternFill patternType="solid">
        <fgColor theme="7" tint="0.799645985290078"/>
        <bgColor indexed="64"/>
      </patternFill>
    </fill>
    <fill>
      <patternFill patternType="solid">
        <fgColor theme="7" tint="0.799615466780602"/>
        <bgColor indexed="64"/>
      </patternFill>
    </fill>
    <fill>
      <patternFill patternType="solid">
        <fgColor theme="7" tint="0.799584948271126"/>
        <bgColor indexed="64"/>
      </patternFill>
    </fill>
    <fill>
      <patternFill patternType="solid">
        <fgColor theme="7" tint="0.79955442976165"/>
        <bgColor indexed="64"/>
      </patternFill>
    </fill>
    <fill>
      <patternFill patternType="solid">
        <fgColor theme="7" tint="0.799523911252174"/>
        <bgColor indexed="64"/>
      </patternFill>
    </fill>
    <fill>
      <patternFill patternType="solid">
        <fgColor theme="8" tint="0.799645985290078"/>
        <bgColor indexed="64"/>
      </patternFill>
    </fill>
    <fill>
      <patternFill patternType="solid">
        <fgColor theme="8" tint="0.799615466780602"/>
        <bgColor indexed="64"/>
      </patternFill>
    </fill>
    <fill>
      <patternFill patternType="solid">
        <fgColor theme="8" tint="0.799584948271126"/>
        <bgColor indexed="64"/>
      </patternFill>
    </fill>
    <fill>
      <patternFill patternType="solid">
        <fgColor theme="8" tint="0.79955442976165"/>
        <bgColor indexed="64"/>
      </patternFill>
    </fill>
    <fill>
      <patternFill patternType="solid">
        <fgColor theme="8" tint="0.799523911252174"/>
        <bgColor indexed="64"/>
      </patternFill>
    </fill>
    <fill>
      <patternFill patternType="solid">
        <fgColor indexed="47"/>
        <bgColor indexed="64"/>
      </patternFill>
    </fill>
    <fill>
      <patternFill patternType="solid">
        <fgColor theme="9" tint="0.799645985290078"/>
        <bgColor indexed="64"/>
      </patternFill>
    </fill>
    <fill>
      <patternFill patternType="solid">
        <fgColor theme="9" tint="0.799615466780602"/>
        <bgColor indexed="64"/>
      </patternFill>
    </fill>
    <fill>
      <patternFill patternType="solid">
        <fgColor theme="9" tint="0.799584948271126"/>
        <bgColor indexed="64"/>
      </patternFill>
    </fill>
    <fill>
      <patternFill patternType="solid">
        <fgColor theme="9" tint="0.79955442976165"/>
        <bgColor indexed="64"/>
      </patternFill>
    </fill>
    <fill>
      <patternFill patternType="solid">
        <fgColor theme="9" tint="0.799523911252174"/>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22"/>
        <bgColor indexed="64"/>
      </patternFill>
    </fill>
    <fill>
      <patternFill patternType="solid">
        <fgColor indexed="51"/>
        <bgColor indexed="64"/>
      </patternFill>
    </fill>
    <fill>
      <patternFill patternType="solid">
        <fgColor indexed="30"/>
        <bgColor indexed="64"/>
      </patternFill>
    </fill>
    <fill>
      <patternFill patternType="solid">
        <fgColor theme="4" tint="0.399639881588183"/>
        <bgColor indexed="64"/>
      </patternFill>
    </fill>
    <fill>
      <patternFill patternType="solid">
        <fgColor theme="4" tint="0.399609363078707"/>
        <bgColor indexed="64"/>
      </patternFill>
    </fill>
    <fill>
      <patternFill patternType="solid">
        <fgColor theme="4" tint="0.399578844569231"/>
        <bgColor indexed="64"/>
      </patternFill>
    </fill>
    <fill>
      <patternFill patternType="solid">
        <fgColor theme="4" tint="0.399548326059755"/>
        <bgColor indexed="64"/>
      </patternFill>
    </fill>
    <fill>
      <patternFill patternType="solid">
        <fgColor theme="4" tint="0.399517807550279"/>
        <bgColor indexed="64"/>
      </patternFill>
    </fill>
    <fill>
      <patternFill patternType="solid">
        <fgColor theme="5" tint="0.399639881588183"/>
        <bgColor indexed="64"/>
      </patternFill>
    </fill>
    <fill>
      <patternFill patternType="solid">
        <fgColor theme="5" tint="0.399609363078707"/>
        <bgColor indexed="64"/>
      </patternFill>
    </fill>
    <fill>
      <patternFill patternType="solid">
        <fgColor theme="5" tint="0.399578844569231"/>
        <bgColor indexed="64"/>
      </patternFill>
    </fill>
    <fill>
      <patternFill patternType="solid">
        <fgColor theme="5" tint="0.399548326059755"/>
        <bgColor indexed="64"/>
      </patternFill>
    </fill>
    <fill>
      <patternFill patternType="solid">
        <fgColor theme="5" tint="0.399517807550279"/>
        <bgColor indexed="64"/>
      </patternFill>
    </fill>
    <fill>
      <patternFill patternType="solid">
        <fgColor theme="6" tint="0.399639881588183"/>
        <bgColor indexed="64"/>
      </patternFill>
    </fill>
    <fill>
      <patternFill patternType="solid">
        <fgColor theme="6" tint="0.399609363078707"/>
        <bgColor indexed="64"/>
      </patternFill>
    </fill>
    <fill>
      <patternFill patternType="solid">
        <fgColor theme="6" tint="0.399578844569231"/>
        <bgColor indexed="64"/>
      </patternFill>
    </fill>
    <fill>
      <patternFill patternType="solid">
        <fgColor theme="6" tint="0.399548326059755"/>
        <bgColor indexed="64"/>
      </patternFill>
    </fill>
    <fill>
      <patternFill patternType="solid">
        <fgColor theme="6" tint="0.399517807550279"/>
        <bgColor indexed="64"/>
      </patternFill>
    </fill>
    <fill>
      <patternFill patternType="solid">
        <fgColor indexed="36"/>
        <bgColor indexed="64"/>
      </patternFill>
    </fill>
    <fill>
      <patternFill patternType="solid">
        <fgColor theme="7" tint="0.399639881588183"/>
        <bgColor indexed="64"/>
      </patternFill>
    </fill>
    <fill>
      <patternFill patternType="solid">
        <fgColor theme="7" tint="0.399609363078707"/>
        <bgColor indexed="64"/>
      </patternFill>
    </fill>
    <fill>
      <patternFill patternType="solid">
        <fgColor theme="7" tint="0.399578844569231"/>
        <bgColor indexed="64"/>
      </patternFill>
    </fill>
    <fill>
      <patternFill patternType="solid">
        <fgColor theme="7" tint="0.399548326059755"/>
        <bgColor indexed="64"/>
      </patternFill>
    </fill>
    <fill>
      <patternFill patternType="solid">
        <fgColor theme="7" tint="0.399517807550279"/>
        <bgColor indexed="64"/>
      </patternFill>
    </fill>
    <fill>
      <patternFill patternType="solid">
        <fgColor indexed="49"/>
        <bgColor indexed="64"/>
      </patternFill>
    </fill>
    <fill>
      <patternFill patternType="solid">
        <fgColor theme="8" tint="0.399639881588183"/>
        <bgColor indexed="64"/>
      </patternFill>
    </fill>
    <fill>
      <patternFill patternType="solid">
        <fgColor theme="8" tint="0.399609363078707"/>
        <bgColor indexed="64"/>
      </patternFill>
    </fill>
    <fill>
      <patternFill patternType="solid">
        <fgColor theme="8" tint="0.399578844569231"/>
        <bgColor indexed="64"/>
      </patternFill>
    </fill>
    <fill>
      <patternFill patternType="solid">
        <fgColor theme="8" tint="0.399548326059755"/>
        <bgColor indexed="64"/>
      </patternFill>
    </fill>
    <fill>
      <patternFill patternType="solid">
        <fgColor theme="8" tint="0.399517807550279"/>
        <bgColor indexed="64"/>
      </patternFill>
    </fill>
    <fill>
      <patternFill patternType="solid">
        <fgColor indexed="52"/>
        <bgColor indexed="64"/>
      </patternFill>
    </fill>
    <fill>
      <patternFill patternType="solid">
        <fgColor theme="9" tint="0.399639881588183"/>
        <bgColor indexed="64"/>
      </patternFill>
    </fill>
    <fill>
      <patternFill patternType="solid">
        <fgColor theme="9" tint="0.399609363078707"/>
        <bgColor indexed="64"/>
      </patternFill>
    </fill>
    <fill>
      <patternFill patternType="solid">
        <fgColor theme="9" tint="0.399578844569231"/>
        <bgColor indexed="64"/>
      </patternFill>
    </fill>
    <fill>
      <patternFill patternType="solid">
        <fgColor theme="9" tint="0.399548326059755"/>
        <bgColor indexed="64"/>
      </patternFill>
    </fill>
    <fill>
      <patternFill patternType="solid">
        <fgColor theme="9" tint="0.399517807550279"/>
        <bgColor indexed="64"/>
      </patternFill>
    </fill>
    <fill>
      <patternFill patternType="solid">
        <fgColor indexed="9"/>
        <bgColor indexed="64"/>
      </patternFill>
    </fill>
    <fill>
      <patternFill patternType="solid">
        <fgColor indexed="55"/>
        <bgColor indexed="64"/>
      </patternFill>
    </fill>
    <fill>
      <patternFill patternType="solid">
        <fgColor indexed="62"/>
        <bgColor indexed="64"/>
      </patternFill>
    </fill>
    <fill>
      <patternFill patternType="solid">
        <fgColor indexed="54"/>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23"/>
        <bgColor indexed="64"/>
      </patternFill>
    </fill>
    <fill>
      <patternFill patternType="solid">
        <fgColor indexed="53"/>
        <bgColor indexed="64"/>
      </patternFill>
    </fill>
  </fills>
  <borders count="3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62"/>
      </bottom>
      <diagonal/>
    </border>
    <border>
      <left/>
      <right/>
      <top/>
      <bottom style="thick">
        <color theme="4"/>
      </bottom>
      <diagonal/>
    </border>
    <border>
      <left/>
      <right/>
      <top/>
      <bottom style="thick">
        <color indexed="54"/>
      </bottom>
      <diagonal/>
    </border>
    <border>
      <left/>
      <right/>
      <top/>
      <bottom style="thick">
        <color indexed="22"/>
      </bottom>
      <diagonal/>
    </border>
    <border>
      <left/>
      <right/>
      <top/>
      <bottom style="thick">
        <color theme="4" tint="0.499984740745262"/>
      </bottom>
      <diagonal/>
    </border>
    <border>
      <left/>
      <right/>
      <top/>
      <bottom style="thick">
        <color indexed="44"/>
      </bottom>
      <diagonal/>
    </border>
    <border>
      <left/>
      <right/>
      <top/>
      <bottom style="medium">
        <color indexed="30"/>
      </bottom>
      <diagonal/>
    </border>
    <border>
      <left/>
      <right/>
      <top/>
      <bottom style="medium">
        <color theme="4" tint="0.399639881588183"/>
      </bottom>
      <diagonal/>
    </border>
    <border>
      <left/>
      <right/>
      <top/>
      <bottom style="medium">
        <color theme="4" tint="0.399609363078707"/>
      </bottom>
      <diagonal/>
    </border>
    <border>
      <left/>
      <right/>
      <top/>
      <bottom style="medium">
        <color indexed="22"/>
      </bottom>
      <diagonal/>
    </border>
    <border>
      <left/>
      <right/>
      <top/>
      <bottom style="medium">
        <color theme="4" tint="0.399578844569231"/>
      </bottom>
      <diagonal/>
    </border>
    <border>
      <left/>
      <right/>
      <top/>
      <bottom style="medium">
        <color theme="4" tint="0.399548326059755"/>
      </bottom>
      <diagonal/>
    </border>
    <border>
      <left/>
      <right/>
      <top/>
      <bottom style="medium">
        <color theme="4" tint="0.399517807550279"/>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329">
    <xf numFmtId="0" fontId="0" fillId="0" borderId="0"/>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12" borderId="6"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13" borderId="9" applyNumberFormat="0" applyAlignment="0" applyProtection="0">
      <alignment vertical="center"/>
    </xf>
    <xf numFmtId="0" fontId="22" fillId="14" borderId="10" applyNumberFormat="0" applyAlignment="0" applyProtection="0">
      <alignment vertical="center"/>
    </xf>
    <xf numFmtId="0" fontId="23" fillId="14" borderId="9" applyNumberFormat="0" applyAlignment="0" applyProtection="0">
      <alignment vertical="center"/>
    </xf>
    <xf numFmtId="0" fontId="24" fillId="15" borderId="11" applyNumberFormat="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7"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30" fillId="34"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0" fillId="37" borderId="0" applyNumberFormat="0" applyBorder="0" applyAlignment="0" applyProtection="0">
      <alignment vertical="center"/>
    </xf>
    <xf numFmtId="0" fontId="30" fillId="38" borderId="0" applyNumberFormat="0" applyBorder="0" applyAlignment="0" applyProtection="0">
      <alignment vertical="center"/>
    </xf>
    <xf numFmtId="0" fontId="31" fillId="39" borderId="0" applyNumberFormat="0" applyBorder="0" applyAlignment="0" applyProtection="0">
      <alignment vertical="center"/>
    </xf>
    <xf numFmtId="0" fontId="31" fillId="40" borderId="0" applyNumberFormat="0" applyBorder="0" applyAlignment="0" applyProtection="0">
      <alignment vertical="center"/>
    </xf>
    <xf numFmtId="0" fontId="30" fillId="41" borderId="0" applyNumberFormat="0" applyBorder="0" applyAlignment="0" applyProtection="0">
      <alignment vertical="center"/>
    </xf>
    <xf numFmtId="0" fontId="32" fillId="0" borderId="0"/>
    <xf numFmtId="0" fontId="2" fillId="0" borderId="0">
      <alignment vertical="center"/>
    </xf>
    <xf numFmtId="0" fontId="2" fillId="0" borderId="0"/>
    <xf numFmtId="0" fontId="5" fillId="0" borderId="0" applyNumberFormat="0" applyFill="0" applyBorder="0" applyProtection="0">
      <alignment vertical="center"/>
    </xf>
    <xf numFmtId="0" fontId="0" fillId="42" borderId="0" applyNumberFormat="0" applyBorder="0" applyAlignment="0" applyProtection="0">
      <alignment vertical="center"/>
    </xf>
    <xf numFmtId="0" fontId="12" fillId="43" borderId="0" applyNumberFormat="0" applyBorder="0" applyAlignment="0" applyProtection="0">
      <alignment vertical="center"/>
    </xf>
    <xf numFmtId="0" fontId="12" fillId="44" borderId="0" applyNumberFormat="0" applyBorder="0" applyAlignment="0" applyProtection="0">
      <alignment vertical="center"/>
    </xf>
    <xf numFmtId="0" fontId="0" fillId="45" borderId="0" applyNumberFormat="0" applyBorder="0" applyAlignment="0" applyProtection="0">
      <alignment vertical="center"/>
    </xf>
    <xf numFmtId="0" fontId="12" fillId="46" borderId="0" applyNumberFormat="0" applyBorder="0" applyAlignment="0" applyProtection="0">
      <alignment vertical="center"/>
    </xf>
    <xf numFmtId="0" fontId="12" fillId="47" borderId="0" applyNumberFormat="0" applyBorder="0" applyAlignment="0" applyProtection="0">
      <alignment vertical="center"/>
    </xf>
    <xf numFmtId="0" fontId="12" fillId="48" borderId="0" applyNumberFormat="0" applyBorder="0" applyAlignment="0" applyProtection="0">
      <alignment vertical="center"/>
    </xf>
    <xf numFmtId="0" fontId="33" fillId="43" borderId="0" applyNumberFormat="0" applyBorder="0" applyAlignment="0" applyProtection="0">
      <alignment vertical="center"/>
    </xf>
    <xf numFmtId="0" fontId="33" fillId="44" borderId="0" applyNumberFormat="0" applyBorder="0" applyAlignment="0" applyProtection="0">
      <alignment vertical="center"/>
    </xf>
    <xf numFmtId="0" fontId="34" fillId="45" borderId="0" applyNumberFormat="0" applyBorder="0" applyAlignment="0" applyProtection="0">
      <alignment vertical="center"/>
    </xf>
    <xf numFmtId="0" fontId="33" fillId="46" borderId="0" applyNumberFormat="0" applyBorder="0" applyAlignment="0" applyProtection="0">
      <alignment vertical="center"/>
    </xf>
    <xf numFmtId="0" fontId="33" fillId="47" borderId="0" applyNumberFormat="0" applyBorder="0" applyAlignment="0" applyProtection="0">
      <alignment vertical="center"/>
    </xf>
    <xf numFmtId="0" fontId="33" fillId="48" borderId="0" applyNumberFormat="0" applyBorder="0" applyAlignment="0" applyProtection="0">
      <alignment vertical="center"/>
    </xf>
    <xf numFmtId="0" fontId="0" fillId="49" borderId="0" applyNumberFormat="0" applyBorder="0" applyAlignment="0" applyProtection="0">
      <alignment vertical="center"/>
    </xf>
    <xf numFmtId="0" fontId="12" fillId="50" borderId="0" applyNumberFormat="0" applyBorder="0" applyAlignment="0" applyProtection="0">
      <alignment vertical="center"/>
    </xf>
    <xf numFmtId="0" fontId="12" fillId="51" borderId="0" applyNumberFormat="0" applyBorder="0" applyAlignment="0" applyProtection="0">
      <alignment vertical="center"/>
    </xf>
    <xf numFmtId="0" fontId="0" fillId="52" borderId="0" applyNumberFormat="0" applyBorder="0" applyAlignment="0" applyProtection="0">
      <alignment vertical="center"/>
    </xf>
    <xf numFmtId="0" fontId="12" fillId="53" borderId="0" applyNumberFormat="0" applyBorder="0" applyAlignment="0" applyProtection="0">
      <alignment vertical="center"/>
    </xf>
    <xf numFmtId="0" fontId="12" fillId="54" borderId="0" applyNumberFormat="0" applyBorder="0" applyAlignment="0" applyProtection="0">
      <alignment vertical="center"/>
    </xf>
    <xf numFmtId="0" fontId="12" fillId="55" borderId="0" applyNumberFormat="0" applyBorder="0" applyAlignment="0" applyProtection="0">
      <alignment vertical="center"/>
    </xf>
    <xf numFmtId="0" fontId="33" fillId="50" borderId="0" applyNumberFormat="0" applyBorder="0" applyAlignment="0" applyProtection="0">
      <alignment vertical="center"/>
    </xf>
    <xf numFmtId="0" fontId="33" fillId="51" borderId="0" applyNumberFormat="0" applyBorder="0" applyAlignment="0" applyProtection="0">
      <alignment vertical="center"/>
    </xf>
    <xf numFmtId="0" fontId="34" fillId="52" borderId="0" applyNumberFormat="0" applyBorder="0" applyAlignment="0" applyProtection="0">
      <alignment vertical="center"/>
    </xf>
    <xf numFmtId="0" fontId="33" fillId="53" borderId="0" applyNumberFormat="0" applyBorder="0" applyAlignment="0" applyProtection="0">
      <alignment vertical="center"/>
    </xf>
    <xf numFmtId="0" fontId="33" fillId="54" borderId="0" applyNumberFormat="0" applyBorder="0" applyAlignment="0" applyProtection="0">
      <alignment vertical="center"/>
    </xf>
    <xf numFmtId="0" fontId="33" fillId="55" borderId="0" applyNumberFormat="0" applyBorder="0" applyAlignment="0" applyProtection="0">
      <alignment vertical="center"/>
    </xf>
    <xf numFmtId="0" fontId="0" fillId="9" borderId="0" applyNumberFormat="0" applyBorder="0" applyAlignment="0" applyProtection="0">
      <alignment vertical="center"/>
    </xf>
    <xf numFmtId="0" fontId="12" fillId="56" borderId="0" applyNumberFormat="0" applyBorder="0" applyAlignment="0" applyProtection="0">
      <alignment vertical="center"/>
    </xf>
    <xf numFmtId="0" fontId="12" fillId="57" borderId="0" applyNumberFormat="0" applyBorder="0" applyAlignment="0" applyProtection="0">
      <alignment vertical="center"/>
    </xf>
    <xf numFmtId="0" fontId="12" fillId="58" borderId="0" applyNumberFormat="0" applyBorder="0" applyAlignment="0" applyProtection="0">
      <alignment vertical="center"/>
    </xf>
    <xf numFmtId="0" fontId="12" fillId="59" borderId="0" applyNumberFormat="0" applyBorder="0" applyAlignment="0" applyProtection="0">
      <alignment vertical="center"/>
    </xf>
    <xf numFmtId="0" fontId="12" fillId="60" borderId="0" applyNumberFormat="0" applyBorder="0" applyAlignment="0" applyProtection="0">
      <alignment vertical="center"/>
    </xf>
    <xf numFmtId="0" fontId="33" fillId="56" borderId="0" applyNumberFormat="0" applyBorder="0" applyAlignment="0" applyProtection="0">
      <alignment vertical="center"/>
    </xf>
    <xf numFmtId="0" fontId="33" fillId="57" borderId="0" applyNumberFormat="0" applyBorder="0" applyAlignment="0" applyProtection="0">
      <alignment vertical="center"/>
    </xf>
    <xf numFmtId="0" fontId="33" fillId="58" borderId="0" applyNumberFormat="0" applyBorder="0" applyAlignment="0" applyProtection="0">
      <alignment vertical="center"/>
    </xf>
    <xf numFmtId="0" fontId="33" fillId="59" borderId="0" applyNumberFormat="0" applyBorder="0" applyAlignment="0" applyProtection="0">
      <alignment vertical="center"/>
    </xf>
    <xf numFmtId="0" fontId="33" fillId="60" borderId="0" applyNumberFormat="0" applyBorder="0" applyAlignment="0" applyProtection="0">
      <alignment vertical="center"/>
    </xf>
    <xf numFmtId="0" fontId="0" fillId="61" borderId="0" applyNumberFormat="0" applyBorder="0" applyAlignment="0" applyProtection="0">
      <alignment vertical="center"/>
    </xf>
    <xf numFmtId="0" fontId="12" fillId="62" borderId="0" applyNumberFormat="0" applyBorder="0" applyAlignment="0" applyProtection="0">
      <alignment vertical="center"/>
    </xf>
    <xf numFmtId="0" fontId="12" fillId="63" borderId="0" applyNumberFormat="0" applyBorder="0" applyAlignment="0" applyProtection="0">
      <alignment vertical="center"/>
    </xf>
    <xf numFmtId="0" fontId="12" fillId="64" borderId="0" applyNumberFormat="0" applyBorder="0" applyAlignment="0" applyProtection="0">
      <alignment vertical="center"/>
    </xf>
    <xf numFmtId="0" fontId="12" fillId="65" borderId="0" applyNumberFormat="0" applyBorder="0" applyAlignment="0" applyProtection="0">
      <alignment vertical="center"/>
    </xf>
    <xf numFmtId="0" fontId="12" fillId="66" borderId="0" applyNumberFormat="0" applyBorder="0" applyAlignment="0" applyProtection="0">
      <alignment vertical="center"/>
    </xf>
    <xf numFmtId="0" fontId="33" fillId="62" borderId="0" applyNumberFormat="0" applyBorder="0" applyAlignment="0" applyProtection="0">
      <alignment vertical="center"/>
    </xf>
    <xf numFmtId="0" fontId="33" fillId="63" borderId="0" applyNumberFormat="0" applyBorder="0" applyAlignment="0" applyProtection="0">
      <alignment vertical="center"/>
    </xf>
    <xf numFmtId="0" fontId="34" fillId="42" borderId="0" applyNumberFormat="0" applyBorder="0" applyAlignment="0" applyProtection="0">
      <alignment vertical="center"/>
    </xf>
    <xf numFmtId="0" fontId="33" fillId="64" borderId="0" applyNumberFormat="0" applyBorder="0" applyAlignment="0" applyProtection="0">
      <alignment vertical="center"/>
    </xf>
    <xf numFmtId="0" fontId="33" fillId="65" borderId="0" applyNumberFormat="0" applyBorder="0" applyAlignment="0" applyProtection="0">
      <alignment vertical="center"/>
    </xf>
    <xf numFmtId="0" fontId="33" fillId="66" borderId="0" applyNumberFormat="0" applyBorder="0" applyAlignment="0" applyProtection="0">
      <alignment vertical="center"/>
    </xf>
    <xf numFmtId="0" fontId="12" fillId="67" borderId="0" applyNumberFormat="0" applyBorder="0" applyAlignment="0" applyProtection="0">
      <alignment vertical="center"/>
    </xf>
    <xf numFmtId="0" fontId="12" fillId="68" borderId="0" applyNumberFormat="0" applyBorder="0" applyAlignment="0" applyProtection="0">
      <alignment vertical="center"/>
    </xf>
    <xf numFmtId="0" fontId="12" fillId="69" borderId="0" applyNumberFormat="0" applyBorder="0" applyAlignment="0" applyProtection="0">
      <alignment vertical="center"/>
    </xf>
    <xf numFmtId="0" fontId="12" fillId="70" borderId="0" applyNumberFormat="0" applyBorder="0" applyAlignment="0" applyProtection="0">
      <alignment vertical="center"/>
    </xf>
    <xf numFmtId="0" fontId="12" fillId="71" borderId="0" applyNumberFormat="0" applyBorder="0" applyAlignment="0" applyProtection="0">
      <alignment vertical="center"/>
    </xf>
    <xf numFmtId="0" fontId="33" fillId="67" borderId="0" applyNumberFormat="0" applyBorder="0" applyAlignment="0" applyProtection="0">
      <alignment vertical="center"/>
    </xf>
    <xf numFmtId="0" fontId="33" fillId="68" borderId="0" applyNumberFormat="0" applyBorder="0" applyAlignment="0" applyProtection="0">
      <alignment vertical="center"/>
    </xf>
    <xf numFmtId="0" fontId="33" fillId="69" borderId="0" applyNumberFormat="0" applyBorder="0" applyAlignment="0" applyProtection="0">
      <alignment vertical="center"/>
    </xf>
    <xf numFmtId="0" fontId="33" fillId="70" borderId="0" applyNumberFormat="0" applyBorder="0" applyAlignment="0" applyProtection="0">
      <alignment vertical="center"/>
    </xf>
    <xf numFmtId="0" fontId="33" fillId="71" borderId="0" applyNumberFormat="0" applyBorder="0" applyAlignment="0" applyProtection="0">
      <alignment vertical="center"/>
    </xf>
    <xf numFmtId="0" fontId="0" fillId="72" borderId="0" applyNumberFormat="0" applyBorder="0" applyAlignment="0" applyProtection="0">
      <alignment vertical="center"/>
    </xf>
    <xf numFmtId="0" fontId="12" fillId="73" borderId="0" applyNumberFormat="0" applyBorder="0" applyAlignment="0" applyProtection="0">
      <alignment vertical="center"/>
    </xf>
    <xf numFmtId="0" fontId="12" fillId="74" borderId="0" applyNumberFormat="0" applyBorder="0" applyAlignment="0" applyProtection="0">
      <alignment vertical="center"/>
    </xf>
    <xf numFmtId="0" fontId="12" fillId="75" borderId="0" applyNumberFormat="0" applyBorder="0" applyAlignment="0" applyProtection="0">
      <alignment vertical="center"/>
    </xf>
    <xf numFmtId="0" fontId="12" fillId="76" borderId="0" applyNumberFormat="0" applyBorder="0" applyAlignment="0" applyProtection="0">
      <alignment vertical="center"/>
    </xf>
    <xf numFmtId="0" fontId="12" fillId="77" borderId="0" applyNumberFormat="0" applyBorder="0" applyAlignment="0" applyProtection="0">
      <alignment vertical="center"/>
    </xf>
    <xf numFmtId="0" fontId="33" fillId="73" borderId="0" applyNumberFormat="0" applyBorder="0" applyAlignment="0" applyProtection="0">
      <alignment vertical="center"/>
    </xf>
    <xf numFmtId="0" fontId="33" fillId="74" borderId="0" applyNumberFormat="0" applyBorder="0" applyAlignment="0" applyProtection="0">
      <alignment vertical="center"/>
    </xf>
    <xf numFmtId="0" fontId="33" fillId="75" borderId="0" applyNumberFormat="0" applyBorder="0" applyAlignment="0" applyProtection="0">
      <alignment vertical="center"/>
    </xf>
    <xf numFmtId="0" fontId="33" fillId="76" borderId="0" applyNumberFormat="0" applyBorder="0" applyAlignment="0" applyProtection="0">
      <alignment vertical="center"/>
    </xf>
    <xf numFmtId="0" fontId="33" fillId="77" borderId="0" applyNumberFormat="0" applyBorder="0" applyAlignment="0" applyProtection="0">
      <alignment vertical="center"/>
    </xf>
    <xf numFmtId="0" fontId="0" fillId="78" borderId="0" applyNumberFormat="0" applyBorder="0" applyAlignment="0" applyProtection="0">
      <alignment vertical="center"/>
    </xf>
    <xf numFmtId="0" fontId="12" fillId="21" borderId="0" applyNumberFormat="0" applyBorder="0" applyAlignment="0" applyProtection="0">
      <alignment vertical="center"/>
    </xf>
    <xf numFmtId="0" fontId="33" fillId="21" borderId="0" applyNumberFormat="0" applyBorder="0" applyAlignment="0" applyProtection="0">
      <alignment vertical="center"/>
    </xf>
    <xf numFmtId="0" fontId="0" fillId="79" borderId="0" applyNumberFormat="0" applyBorder="0" applyAlignment="0" applyProtection="0">
      <alignment vertical="center"/>
    </xf>
    <xf numFmtId="0" fontId="12" fillId="25" borderId="0" applyNumberFormat="0" applyBorder="0" applyAlignment="0" applyProtection="0">
      <alignment vertical="center"/>
    </xf>
    <xf numFmtId="0" fontId="33" fillId="25" borderId="0" applyNumberFormat="0" applyBorder="0" applyAlignment="0" applyProtection="0">
      <alignment vertical="center"/>
    </xf>
    <xf numFmtId="0" fontId="34" fillId="72" borderId="0" applyNumberFormat="0" applyBorder="0" applyAlignment="0" applyProtection="0">
      <alignment vertical="center"/>
    </xf>
    <xf numFmtId="0" fontId="0" fillId="80" borderId="0" applyNumberFormat="0" applyBorder="0" applyAlignment="0" applyProtection="0">
      <alignment vertical="center"/>
    </xf>
    <xf numFmtId="0" fontId="12" fillId="7" borderId="0" applyNumberFormat="0" applyBorder="0" applyAlignment="0" applyProtection="0">
      <alignment vertical="center"/>
    </xf>
    <xf numFmtId="0" fontId="33" fillId="7" borderId="0" applyNumberFormat="0" applyBorder="0" applyAlignment="0" applyProtection="0">
      <alignment vertical="center"/>
    </xf>
    <xf numFmtId="0" fontId="34" fillId="9" borderId="0" applyNumberFormat="0" applyBorder="0" applyAlignment="0" applyProtection="0">
      <alignment vertical="center"/>
    </xf>
    <xf numFmtId="0" fontId="12" fillId="32" borderId="0" applyNumberFormat="0" applyBorder="0" applyAlignment="0" applyProtection="0">
      <alignment vertical="center"/>
    </xf>
    <xf numFmtId="0" fontId="0" fillId="81" borderId="0" applyNumberFormat="0" applyBorder="0" applyAlignment="0" applyProtection="0">
      <alignment vertical="center"/>
    </xf>
    <xf numFmtId="0" fontId="33" fillId="32" borderId="0" applyNumberFormat="0" applyBorder="0" applyAlignment="0" applyProtection="0">
      <alignment vertical="center"/>
    </xf>
    <xf numFmtId="0" fontId="34" fillId="81" borderId="0" applyNumberFormat="0" applyBorder="0" applyAlignment="0" applyProtection="0">
      <alignment vertical="center"/>
    </xf>
    <xf numFmtId="0" fontId="12" fillId="36" borderId="0" applyNumberFormat="0" applyBorder="0" applyAlignment="0" applyProtection="0">
      <alignment vertical="center"/>
    </xf>
    <xf numFmtId="0" fontId="33" fillId="36" borderId="0" applyNumberFormat="0" applyBorder="0" applyAlignment="0" applyProtection="0">
      <alignment vertical="center"/>
    </xf>
    <xf numFmtId="0" fontId="0" fillId="82" borderId="0" applyNumberFormat="0" applyBorder="0" applyAlignment="0" applyProtection="0">
      <alignment vertical="center"/>
    </xf>
    <xf numFmtId="0" fontId="12" fillId="40" borderId="0" applyNumberFormat="0" applyBorder="0" applyAlignment="0" applyProtection="0">
      <alignment vertical="center"/>
    </xf>
    <xf numFmtId="0" fontId="33" fillId="40" borderId="0" applyNumberFormat="0" applyBorder="0" applyAlignment="0" applyProtection="0">
      <alignment vertical="center"/>
    </xf>
    <xf numFmtId="0" fontId="35" fillId="83" borderId="0" applyNumberFormat="0" applyBorder="0" applyAlignment="0" applyProtection="0">
      <alignment vertical="center"/>
    </xf>
    <xf numFmtId="0" fontId="36" fillId="84" borderId="0" applyNumberFormat="0" applyBorder="0" applyAlignment="0" applyProtection="0">
      <alignment vertical="center"/>
    </xf>
    <xf numFmtId="0" fontId="36" fillId="85" borderId="0" applyNumberFormat="0" applyBorder="0" applyAlignment="0" applyProtection="0">
      <alignment vertical="center"/>
    </xf>
    <xf numFmtId="0" fontId="35" fillId="81" borderId="0" applyNumberFormat="0" applyBorder="0" applyAlignment="0" applyProtection="0">
      <alignment vertical="center"/>
    </xf>
    <xf numFmtId="0" fontId="36" fillId="86" borderId="0" applyNumberFormat="0" applyBorder="0" applyAlignment="0" applyProtection="0">
      <alignment vertical="center"/>
    </xf>
    <xf numFmtId="0" fontId="36" fillId="87" borderId="0" applyNumberFormat="0" applyBorder="0" applyAlignment="0" applyProtection="0">
      <alignment vertical="center"/>
    </xf>
    <xf numFmtId="0" fontId="36" fillId="88" borderId="0" applyNumberFormat="0" applyBorder="0" applyAlignment="0" applyProtection="0">
      <alignment vertical="center"/>
    </xf>
    <xf numFmtId="0" fontId="37" fillId="84" borderId="0" applyNumberFormat="0" applyBorder="0" applyAlignment="0" applyProtection="0">
      <alignment vertical="center"/>
    </xf>
    <xf numFmtId="0" fontId="37" fillId="85" borderId="0" applyNumberFormat="0" applyBorder="0" applyAlignment="0" applyProtection="0">
      <alignment vertical="center"/>
    </xf>
    <xf numFmtId="0" fontId="38" fillId="81" borderId="0" applyNumberFormat="0" applyBorder="0" applyAlignment="0" applyProtection="0">
      <alignment vertical="center"/>
    </xf>
    <xf numFmtId="0" fontId="37" fillId="86" borderId="0" applyNumberFormat="0" applyBorder="0" applyAlignment="0" applyProtection="0">
      <alignment vertical="center"/>
    </xf>
    <xf numFmtId="0" fontId="37" fillId="87" borderId="0" applyNumberFormat="0" applyBorder="0" applyAlignment="0" applyProtection="0">
      <alignment vertical="center"/>
    </xf>
    <xf numFmtId="0" fontId="37" fillId="88" borderId="0" applyNumberFormat="0" applyBorder="0" applyAlignment="0" applyProtection="0">
      <alignment vertical="center"/>
    </xf>
    <xf numFmtId="0" fontId="35" fillId="79" borderId="0" applyNumberFormat="0" applyBorder="0" applyAlignment="0" applyProtection="0">
      <alignment vertical="center"/>
    </xf>
    <xf numFmtId="0" fontId="36" fillId="89" borderId="0" applyNumberFormat="0" applyBorder="0" applyAlignment="0" applyProtection="0">
      <alignment vertical="center"/>
    </xf>
    <xf numFmtId="0" fontId="36" fillId="90" borderId="0" applyNumberFormat="0" applyBorder="0" applyAlignment="0" applyProtection="0">
      <alignment vertical="center"/>
    </xf>
    <xf numFmtId="0" fontId="36" fillId="91" borderId="0" applyNumberFormat="0" applyBorder="0" applyAlignment="0" applyProtection="0">
      <alignment vertical="center"/>
    </xf>
    <xf numFmtId="0" fontId="36" fillId="92" borderId="0" applyNumberFormat="0" applyBorder="0" applyAlignment="0" applyProtection="0">
      <alignment vertical="center"/>
    </xf>
    <xf numFmtId="0" fontId="36" fillId="93" borderId="0" applyNumberFormat="0" applyBorder="0" applyAlignment="0" applyProtection="0">
      <alignment vertical="center"/>
    </xf>
    <xf numFmtId="0" fontId="37" fillId="89" borderId="0" applyNumberFormat="0" applyBorder="0" applyAlignment="0" applyProtection="0">
      <alignment vertical="center"/>
    </xf>
    <xf numFmtId="0" fontId="37" fillId="90" borderId="0" applyNumberFormat="0" applyBorder="0" applyAlignment="0" applyProtection="0">
      <alignment vertical="center"/>
    </xf>
    <xf numFmtId="0" fontId="38" fillId="79" borderId="0" applyNumberFormat="0" applyBorder="0" applyAlignment="0" applyProtection="0">
      <alignment vertical="center"/>
    </xf>
    <xf numFmtId="0" fontId="37" fillId="91" borderId="0" applyNumberFormat="0" applyBorder="0" applyAlignment="0" applyProtection="0">
      <alignment vertical="center"/>
    </xf>
    <xf numFmtId="0" fontId="37" fillId="92" borderId="0" applyNumberFormat="0" applyBorder="0" applyAlignment="0" applyProtection="0">
      <alignment vertical="center"/>
    </xf>
    <xf numFmtId="0" fontId="37" fillId="93" borderId="0" applyNumberFormat="0" applyBorder="0" applyAlignment="0" applyProtection="0">
      <alignment vertical="center"/>
    </xf>
    <xf numFmtId="0" fontId="35" fillId="80" borderId="0" applyNumberFormat="0" applyBorder="0" applyAlignment="0" applyProtection="0">
      <alignment vertical="center"/>
    </xf>
    <xf numFmtId="0" fontId="36" fillId="94" borderId="0" applyNumberFormat="0" applyBorder="0" applyAlignment="0" applyProtection="0">
      <alignment vertical="center"/>
    </xf>
    <xf numFmtId="0" fontId="36" fillId="95" borderId="0" applyNumberFormat="0" applyBorder="0" applyAlignment="0" applyProtection="0">
      <alignment vertical="center"/>
    </xf>
    <xf numFmtId="0" fontId="36" fillId="96" borderId="0" applyNumberFormat="0" applyBorder="0" applyAlignment="0" applyProtection="0">
      <alignment vertical="center"/>
    </xf>
    <xf numFmtId="0" fontId="36" fillId="97" borderId="0" applyNumberFormat="0" applyBorder="0" applyAlignment="0" applyProtection="0">
      <alignment vertical="center"/>
    </xf>
    <xf numFmtId="0" fontId="36" fillId="98" borderId="0" applyNumberFormat="0" applyBorder="0" applyAlignment="0" applyProtection="0">
      <alignment vertical="center"/>
    </xf>
    <xf numFmtId="0" fontId="37" fillId="94" borderId="0" applyNumberFormat="0" applyBorder="0" applyAlignment="0" applyProtection="0">
      <alignment vertical="center"/>
    </xf>
    <xf numFmtId="0" fontId="37" fillId="95" borderId="0" applyNumberFormat="0" applyBorder="0" applyAlignment="0" applyProtection="0">
      <alignment vertical="center"/>
    </xf>
    <xf numFmtId="0" fontId="37" fillId="96" borderId="0" applyNumberFormat="0" applyBorder="0" applyAlignment="0" applyProtection="0">
      <alignment vertical="center"/>
    </xf>
    <xf numFmtId="0" fontId="37" fillId="97" borderId="0" applyNumberFormat="0" applyBorder="0" applyAlignment="0" applyProtection="0">
      <alignment vertical="center"/>
    </xf>
    <xf numFmtId="0" fontId="37" fillId="98" borderId="0" applyNumberFormat="0" applyBorder="0" applyAlignment="0" applyProtection="0">
      <alignment vertical="center"/>
    </xf>
    <xf numFmtId="0" fontId="35" fillId="99" borderId="0" applyNumberFormat="0" applyBorder="0" applyAlignment="0" applyProtection="0">
      <alignment vertical="center"/>
    </xf>
    <xf numFmtId="0" fontId="36" fillId="100" borderId="0" applyNumberFormat="0" applyBorder="0" applyAlignment="0" applyProtection="0">
      <alignment vertical="center"/>
    </xf>
    <xf numFmtId="0" fontId="36" fillId="101" borderId="0" applyNumberFormat="0" applyBorder="0" applyAlignment="0" applyProtection="0">
      <alignment vertical="center"/>
    </xf>
    <xf numFmtId="0" fontId="36" fillId="102" borderId="0" applyNumberFormat="0" applyBorder="0" applyAlignment="0" applyProtection="0">
      <alignment vertical="center"/>
    </xf>
    <xf numFmtId="0" fontId="36" fillId="103" borderId="0" applyNumberFormat="0" applyBorder="0" applyAlignment="0" applyProtection="0">
      <alignment vertical="center"/>
    </xf>
    <xf numFmtId="0" fontId="36" fillId="104" borderId="0" applyNumberFormat="0" applyBorder="0" applyAlignment="0" applyProtection="0">
      <alignment vertical="center"/>
    </xf>
    <xf numFmtId="0" fontId="37" fillId="100" borderId="0" applyNumberFormat="0" applyBorder="0" applyAlignment="0" applyProtection="0">
      <alignment vertical="center"/>
    </xf>
    <xf numFmtId="0" fontId="37" fillId="101" borderId="0" applyNumberFormat="0" applyBorder="0" applyAlignment="0" applyProtection="0">
      <alignment vertical="center"/>
    </xf>
    <xf numFmtId="0" fontId="37" fillId="102" borderId="0" applyNumberFormat="0" applyBorder="0" applyAlignment="0" applyProtection="0">
      <alignment vertical="center"/>
    </xf>
    <xf numFmtId="0" fontId="37" fillId="103" borderId="0" applyNumberFormat="0" applyBorder="0" applyAlignment="0" applyProtection="0">
      <alignment vertical="center"/>
    </xf>
    <xf numFmtId="0" fontId="37" fillId="104" borderId="0" applyNumberFormat="0" applyBorder="0" applyAlignment="0" applyProtection="0">
      <alignment vertical="center"/>
    </xf>
    <xf numFmtId="0" fontId="35" fillId="105" borderId="0" applyNumberFormat="0" applyBorder="0" applyAlignment="0" applyProtection="0">
      <alignment vertical="center"/>
    </xf>
    <xf numFmtId="0" fontId="36" fillId="106" borderId="0" applyNumberFormat="0" applyBorder="0" applyAlignment="0" applyProtection="0">
      <alignment vertical="center"/>
    </xf>
    <xf numFmtId="0" fontId="36" fillId="107" borderId="0" applyNumberFormat="0" applyBorder="0" applyAlignment="0" applyProtection="0">
      <alignment vertical="center"/>
    </xf>
    <xf numFmtId="0" fontId="35" fillId="78" borderId="0" applyNumberFormat="0" applyBorder="0" applyAlignment="0" applyProtection="0">
      <alignment vertical="center"/>
    </xf>
    <xf numFmtId="0" fontId="36" fillId="108" borderId="0" applyNumberFormat="0" applyBorder="0" applyAlignment="0" applyProtection="0">
      <alignment vertical="center"/>
    </xf>
    <xf numFmtId="0" fontId="36" fillId="109" borderId="0" applyNumberFormat="0" applyBorder="0" applyAlignment="0" applyProtection="0">
      <alignment vertical="center"/>
    </xf>
    <xf numFmtId="0" fontId="36" fillId="110" borderId="0" applyNumberFormat="0" applyBorder="0" applyAlignment="0" applyProtection="0">
      <alignment vertical="center"/>
    </xf>
    <xf numFmtId="0" fontId="37" fillId="106" borderId="0" applyNumberFormat="0" applyBorder="0" applyAlignment="0" applyProtection="0">
      <alignment vertical="center"/>
    </xf>
    <xf numFmtId="0" fontId="37" fillId="107" borderId="0" applyNumberFormat="0" applyBorder="0" applyAlignment="0" applyProtection="0">
      <alignment vertical="center"/>
    </xf>
    <xf numFmtId="0" fontId="38" fillId="78" borderId="0" applyNumberFormat="0" applyBorder="0" applyAlignment="0" applyProtection="0">
      <alignment vertical="center"/>
    </xf>
    <xf numFmtId="0" fontId="37" fillId="108" borderId="0" applyNumberFormat="0" applyBorder="0" applyAlignment="0" applyProtection="0">
      <alignment vertical="center"/>
    </xf>
    <xf numFmtId="0" fontId="37" fillId="109" borderId="0" applyNumberFormat="0" applyBorder="0" applyAlignment="0" applyProtection="0">
      <alignment vertical="center"/>
    </xf>
    <xf numFmtId="0" fontId="37" fillId="110" borderId="0" applyNumberFormat="0" applyBorder="0" applyAlignment="0" applyProtection="0">
      <alignment vertical="center"/>
    </xf>
    <xf numFmtId="0" fontId="35" fillId="111" borderId="0" applyNumberFormat="0" applyBorder="0" applyAlignment="0" applyProtection="0">
      <alignment vertical="center"/>
    </xf>
    <xf numFmtId="0" fontId="36" fillId="112" borderId="0" applyNumberFormat="0" applyBorder="0" applyAlignment="0" applyProtection="0">
      <alignment vertical="center"/>
    </xf>
    <xf numFmtId="0" fontId="36" fillId="113" borderId="0" applyNumberFormat="0" applyBorder="0" applyAlignment="0" applyProtection="0">
      <alignment vertical="center"/>
    </xf>
    <xf numFmtId="0" fontId="35" fillId="72" borderId="0" applyNumberFormat="0" applyBorder="0" applyAlignment="0" applyProtection="0">
      <alignment vertical="center"/>
    </xf>
    <xf numFmtId="0" fontId="36" fillId="114" borderId="0" applyNumberFormat="0" applyBorder="0" applyAlignment="0" applyProtection="0">
      <alignment vertical="center"/>
    </xf>
    <xf numFmtId="0" fontId="36" fillId="115" borderId="0" applyNumberFormat="0" applyBorder="0" applyAlignment="0" applyProtection="0">
      <alignment vertical="center"/>
    </xf>
    <xf numFmtId="0" fontId="36" fillId="116" borderId="0" applyNumberFormat="0" applyBorder="0" applyAlignment="0" applyProtection="0">
      <alignment vertical="center"/>
    </xf>
    <xf numFmtId="0" fontId="37" fillId="112" borderId="0" applyNumberFormat="0" applyBorder="0" applyAlignment="0" applyProtection="0">
      <alignment vertical="center"/>
    </xf>
    <xf numFmtId="0" fontId="37" fillId="113" borderId="0" applyNumberFormat="0" applyBorder="0" applyAlignment="0" applyProtection="0">
      <alignment vertical="center"/>
    </xf>
    <xf numFmtId="0" fontId="38" fillId="72" borderId="0" applyNumberFormat="0" applyBorder="0" applyAlignment="0" applyProtection="0">
      <alignment vertical="center"/>
    </xf>
    <xf numFmtId="0" fontId="37" fillId="114" borderId="0" applyNumberFormat="0" applyBorder="0" applyAlignment="0" applyProtection="0">
      <alignment vertical="center"/>
    </xf>
    <xf numFmtId="0" fontId="37" fillId="115" borderId="0" applyNumberFormat="0" applyBorder="0" applyAlignment="0" applyProtection="0">
      <alignment vertical="center"/>
    </xf>
    <xf numFmtId="0" fontId="37" fillId="116" borderId="0" applyNumberFormat="0" applyBorder="0" applyAlignment="0" applyProtection="0">
      <alignment vertical="center"/>
    </xf>
    <xf numFmtId="9" fontId="0" fillId="0" borderId="0" applyFont="0" applyFill="0" applyBorder="0" applyAlignment="0" applyProtection="0">
      <alignment vertical="center"/>
    </xf>
    <xf numFmtId="0" fontId="39" fillId="0" borderId="14" applyNumberFormat="0" applyFill="0" applyAlignment="0" applyProtection="0">
      <alignment vertical="center"/>
    </xf>
    <xf numFmtId="0" fontId="18" fillId="0" borderId="15" applyNumberFormat="0" applyFill="0" applyAlignment="0" applyProtection="0">
      <alignment vertical="center"/>
    </xf>
    <xf numFmtId="0" fontId="40" fillId="0" borderId="16" applyNumberFormat="0" applyFill="0" applyAlignment="0" applyProtection="0">
      <alignment vertical="center"/>
    </xf>
    <xf numFmtId="0" fontId="41" fillId="0" borderId="15" applyNumberFormat="0" applyFill="0" applyAlignment="0" applyProtection="0">
      <alignment vertical="center"/>
    </xf>
    <xf numFmtId="0" fontId="42" fillId="0" borderId="16" applyNumberFormat="0" applyFill="0" applyAlignment="0" applyProtection="0">
      <alignment vertical="center"/>
    </xf>
    <xf numFmtId="0" fontId="43" fillId="0" borderId="0" applyNumberFormat="0" applyFill="0" applyBorder="0" applyAlignment="0" applyProtection="0">
      <alignment vertical="center"/>
    </xf>
    <xf numFmtId="0" fontId="44" fillId="0" borderId="17" applyNumberFormat="0" applyFill="0" applyAlignment="0" applyProtection="0">
      <alignment vertical="center"/>
    </xf>
    <xf numFmtId="0" fontId="19" fillId="0" borderId="18" applyNumberFormat="0" applyFill="0" applyAlignment="0" applyProtection="0">
      <alignment vertical="center"/>
    </xf>
    <xf numFmtId="0" fontId="45" fillId="0" borderId="19" applyNumberFormat="0" applyFill="0" applyAlignment="0" applyProtection="0">
      <alignment vertical="center"/>
    </xf>
    <xf numFmtId="0" fontId="46" fillId="0" borderId="18" applyNumberFormat="0" applyFill="0" applyAlignment="0" applyProtection="0">
      <alignment vertical="center"/>
    </xf>
    <xf numFmtId="0" fontId="47" fillId="0" borderId="19" applyNumberFormat="0" applyFill="0" applyAlignment="0" applyProtection="0">
      <alignment vertical="center"/>
    </xf>
    <xf numFmtId="0" fontId="48"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50" fillId="0" borderId="20" applyNumberFormat="0" applyFill="0" applyAlignment="0" applyProtection="0">
      <alignment vertical="center"/>
    </xf>
    <xf numFmtId="0" fontId="20" fillId="0" borderId="21" applyNumberFormat="0" applyFill="0" applyAlignment="0" applyProtection="0">
      <alignment vertical="center"/>
    </xf>
    <xf numFmtId="0" fontId="20" fillId="0" borderId="22" applyNumberFormat="0" applyFill="0" applyAlignment="0" applyProtection="0">
      <alignment vertical="center"/>
    </xf>
    <xf numFmtId="0" fontId="51" fillId="0" borderId="23" applyNumberFormat="0" applyFill="0" applyAlignment="0" applyProtection="0">
      <alignment vertical="center"/>
    </xf>
    <xf numFmtId="0" fontId="20" fillId="0" borderId="24" applyNumberFormat="0" applyFill="0" applyAlignment="0" applyProtection="0">
      <alignment vertical="center"/>
    </xf>
    <xf numFmtId="0" fontId="20" fillId="0" borderId="25" applyNumberFormat="0" applyFill="0" applyAlignment="0" applyProtection="0">
      <alignment vertical="center"/>
    </xf>
    <xf numFmtId="0" fontId="20" fillId="0" borderId="26" applyNumberFormat="0" applyFill="0" applyAlignment="0" applyProtection="0">
      <alignment vertical="center"/>
    </xf>
    <xf numFmtId="0" fontId="52" fillId="0" borderId="21" applyNumberFormat="0" applyFill="0" applyAlignment="0" applyProtection="0">
      <alignment vertical="center"/>
    </xf>
    <xf numFmtId="0" fontId="52" fillId="0" borderId="22" applyNumberFormat="0" applyFill="0" applyAlignment="0" applyProtection="0">
      <alignment vertical="center"/>
    </xf>
    <xf numFmtId="0" fontId="53" fillId="0" borderId="23" applyNumberFormat="0" applyFill="0" applyAlignment="0" applyProtection="0">
      <alignment vertical="center"/>
    </xf>
    <xf numFmtId="0" fontId="52" fillId="0" borderId="24" applyNumberFormat="0" applyFill="0" applyAlignment="0" applyProtection="0">
      <alignment vertical="center"/>
    </xf>
    <xf numFmtId="0" fontId="52" fillId="0" borderId="25" applyNumberFormat="0" applyFill="0" applyAlignment="0" applyProtection="0">
      <alignment vertical="center"/>
    </xf>
    <xf numFmtId="0" fontId="52" fillId="0" borderId="26" applyNumberFormat="0" applyFill="0" applyAlignment="0" applyProtection="0">
      <alignment vertical="center"/>
    </xf>
    <xf numFmtId="0" fontId="50"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4" fillId="49" borderId="0" applyNumberFormat="0" applyBorder="0" applyAlignment="0" applyProtection="0">
      <alignment vertical="center"/>
    </xf>
    <xf numFmtId="0" fontId="55" fillId="17" borderId="0" applyNumberFormat="0" applyBorder="0" applyAlignment="0" applyProtection="0">
      <alignment vertical="center"/>
    </xf>
    <xf numFmtId="0" fontId="56" fillId="49" borderId="0" applyNumberFormat="0" applyBorder="0" applyAlignment="0" applyProtection="0">
      <alignment vertical="center"/>
    </xf>
    <xf numFmtId="0" fontId="57" fillId="17" borderId="0" applyNumberFormat="0" applyBorder="0" applyAlignment="0" applyProtection="0">
      <alignment vertical="center"/>
    </xf>
    <xf numFmtId="0" fontId="58" fillId="49" borderId="0" applyNumberFormat="0" applyBorder="0" applyAlignment="0" applyProtection="0">
      <alignment vertical="center"/>
    </xf>
    <xf numFmtId="0" fontId="59" fillId="0" borderId="0">
      <alignment vertical="center"/>
    </xf>
    <xf numFmtId="0" fontId="1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60" fillId="0" borderId="0">
      <alignment vertical="center"/>
    </xf>
    <xf numFmtId="0" fontId="34" fillId="0" borderId="0">
      <alignment vertical="center"/>
    </xf>
    <xf numFmtId="0" fontId="61" fillId="0" borderId="0">
      <alignment vertical="center"/>
    </xf>
    <xf numFmtId="0" fontId="0" fillId="0" borderId="0">
      <alignment vertical="center"/>
    </xf>
    <xf numFmtId="0" fontId="0" fillId="0" borderId="0">
      <alignment vertical="center"/>
    </xf>
    <xf numFmtId="0" fontId="62" fillId="9" borderId="0" applyNumberFormat="0" applyBorder="0" applyAlignment="0" applyProtection="0">
      <alignment vertical="center"/>
    </xf>
    <xf numFmtId="0" fontId="63" fillId="16" borderId="0" applyNumberFormat="0" applyBorder="0" applyAlignment="0" applyProtection="0">
      <alignment vertical="center"/>
    </xf>
    <xf numFmtId="0" fontId="64" fillId="16" borderId="0" applyNumberFormat="0" applyBorder="0" applyAlignment="0" applyProtection="0">
      <alignment vertical="center"/>
    </xf>
    <xf numFmtId="0" fontId="65" fillId="9" borderId="0" applyNumberFormat="0" applyBorder="0" applyAlignment="0" applyProtection="0">
      <alignment vertical="center"/>
    </xf>
    <xf numFmtId="0" fontId="66" fillId="0" borderId="27" applyNumberFormat="0" applyFill="0" applyAlignment="0" applyProtection="0">
      <alignment vertical="center"/>
    </xf>
    <xf numFmtId="0" fontId="67" fillId="0" borderId="13" applyNumberFormat="0" applyFill="0" applyAlignment="0" applyProtection="0">
      <alignment vertical="center"/>
    </xf>
    <xf numFmtId="0" fontId="66" fillId="0" borderId="28" applyNumberFormat="0" applyFill="0" applyAlignment="0" applyProtection="0">
      <alignment vertical="center"/>
    </xf>
    <xf numFmtId="0" fontId="68" fillId="0" borderId="13" applyNumberFormat="0" applyFill="0" applyAlignment="0" applyProtection="0">
      <alignment vertical="center"/>
    </xf>
    <xf numFmtId="0" fontId="69" fillId="0" borderId="28" applyNumberFormat="0" applyFill="0" applyAlignment="0" applyProtection="0">
      <alignment vertical="center"/>
    </xf>
    <xf numFmtId="0" fontId="2" fillId="0" borderId="0" applyNumberFormat="0" applyFill="0" applyBorder="0" applyAlignment="0" applyProtection="0">
      <alignment vertical="center"/>
    </xf>
    <xf numFmtId="0" fontId="0" fillId="0" borderId="0" applyNumberFormat="0" applyFill="0" applyBorder="0" applyAlignment="0" applyProtection="0">
      <alignment vertical="center"/>
    </xf>
    <xf numFmtId="0" fontId="70" fillId="81" borderId="29" applyNumberFormat="0" applyAlignment="0" applyProtection="0">
      <alignment vertical="center"/>
    </xf>
    <xf numFmtId="0" fontId="71" fillId="14" borderId="9" applyNumberFormat="0" applyAlignment="0" applyProtection="0">
      <alignment vertical="center"/>
    </xf>
    <xf numFmtId="0" fontId="72" fillId="14" borderId="9" applyNumberFormat="0" applyAlignment="0" applyProtection="0">
      <alignment vertical="center"/>
    </xf>
    <xf numFmtId="0" fontId="73" fillId="117" borderId="29" applyNumberFormat="0" applyAlignment="0" applyProtection="0">
      <alignment vertical="center"/>
    </xf>
    <xf numFmtId="0" fontId="74" fillId="118" borderId="30" applyNumberFormat="0" applyAlignment="0" applyProtection="0">
      <alignment vertical="center"/>
    </xf>
    <xf numFmtId="0" fontId="75" fillId="15" borderId="11" applyNumberFormat="0" applyAlignment="0" applyProtection="0">
      <alignment vertical="center"/>
    </xf>
    <xf numFmtId="0" fontId="76" fillId="15" borderId="11" applyNumberFormat="0" applyAlignment="0" applyProtection="0">
      <alignment vertical="center"/>
    </xf>
    <xf numFmtId="0" fontId="77" fillId="118" borderId="30" applyNumberFormat="0" applyAlignment="0" applyProtection="0">
      <alignment vertical="center"/>
    </xf>
    <xf numFmtId="0" fontId="78" fillId="0" borderId="0" applyNumberFormat="0" applyFill="0" applyBorder="0" applyAlignment="0" applyProtection="0">
      <alignment vertical="center"/>
    </xf>
    <xf numFmtId="0" fontId="79"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2"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84" fillId="0" borderId="31" applyNumberFormat="0" applyFill="0" applyAlignment="0" applyProtection="0">
      <alignment vertical="center"/>
    </xf>
    <xf numFmtId="0" fontId="85" fillId="0" borderId="12" applyNumberFormat="0" applyFill="0" applyAlignment="0" applyProtection="0">
      <alignment vertical="center"/>
    </xf>
    <xf numFmtId="0" fontId="86" fillId="0" borderId="12" applyNumberFormat="0" applyFill="0" applyAlignment="0" applyProtection="0">
      <alignment vertical="center"/>
    </xf>
    <xf numFmtId="43" fontId="0" fillId="0" borderId="0" applyFont="0" applyFill="0" applyBorder="0" applyAlignment="0" applyProtection="0">
      <alignment vertical="center"/>
    </xf>
    <xf numFmtId="43" fontId="61" fillId="0" borderId="0" applyFont="0" applyFill="0" applyBorder="0" applyAlignment="0" applyProtection="0">
      <alignment vertical="center"/>
    </xf>
    <xf numFmtId="0" fontId="35" fillId="119" borderId="0" applyNumberFormat="0" applyBorder="0" applyAlignment="0" applyProtection="0">
      <alignment vertical="center"/>
    </xf>
    <xf numFmtId="0" fontId="36" fillId="19" borderId="0" applyNumberFormat="0" applyBorder="0" applyAlignment="0" applyProtection="0">
      <alignment vertical="center"/>
    </xf>
    <xf numFmtId="0" fontId="35" fillId="120" borderId="0" applyNumberFormat="0" applyBorder="0" applyAlignment="0" applyProtection="0">
      <alignment vertical="center"/>
    </xf>
    <xf numFmtId="0" fontId="37" fillId="19" borderId="0" applyNumberFormat="0" applyBorder="0" applyAlignment="0" applyProtection="0">
      <alignment vertical="center"/>
    </xf>
    <xf numFmtId="0" fontId="38" fillId="120" borderId="0" applyNumberFormat="0" applyBorder="0" applyAlignment="0" applyProtection="0">
      <alignment vertical="center"/>
    </xf>
    <xf numFmtId="0" fontId="35" fillId="121" borderId="0" applyNumberFormat="0" applyBorder="0" applyAlignment="0" applyProtection="0">
      <alignment vertical="center"/>
    </xf>
    <xf numFmtId="0" fontId="36" fillId="23" borderId="0" applyNumberFormat="0" applyBorder="0" applyAlignment="0" applyProtection="0">
      <alignment vertical="center"/>
    </xf>
    <xf numFmtId="0" fontId="35" fillId="122" borderId="0" applyNumberFormat="0" applyBorder="0" applyAlignment="0" applyProtection="0">
      <alignment vertical="center"/>
    </xf>
    <xf numFmtId="0" fontId="37" fillId="23" borderId="0" applyNumberFormat="0" applyBorder="0" applyAlignment="0" applyProtection="0">
      <alignment vertical="center"/>
    </xf>
    <xf numFmtId="0" fontId="38" fillId="122" borderId="0" applyNumberFormat="0" applyBorder="0" applyAlignment="0" applyProtection="0">
      <alignment vertical="center"/>
    </xf>
    <xf numFmtId="0" fontId="35" fillId="123" borderId="0" applyNumberFormat="0" applyBorder="0" applyAlignment="0" applyProtection="0">
      <alignment vertical="center"/>
    </xf>
    <xf numFmtId="0" fontId="36" fillId="27" borderId="0" applyNumberFormat="0" applyBorder="0" applyAlignment="0" applyProtection="0">
      <alignment vertical="center"/>
    </xf>
    <xf numFmtId="0" fontId="37" fillId="27" borderId="0" applyNumberFormat="0" applyBorder="0" applyAlignment="0" applyProtection="0">
      <alignment vertical="center"/>
    </xf>
    <xf numFmtId="0" fontId="38" fillId="124" borderId="0" applyNumberFormat="0" applyBorder="0" applyAlignment="0" applyProtection="0">
      <alignment vertical="center"/>
    </xf>
    <xf numFmtId="0" fontId="36" fillId="30" borderId="0" applyNumberFormat="0" applyBorder="0" applyAlignment="0" applyProtection="0">
      <alignment vertical="center"/>
    </xf>
    <xf numFmtId="0" fontId="37" fillId="30" borderId="0" applyNumberFormat="0" applyBorder="0" applyAlignment="0" applyProtection="0">
      <alignment vertical="center"/>
    </xf>
    <xf numFmtId="0" fontId="36" fillId="34" borderId="0" applyNumberFormat="0" applyBorder="0" applyAlignment="0" applyProtection="0">
      <alignment vertical="center"/>
    </xf>
    <xf numFmtId="0" fontId="37" fillId="34" borderId="0" applyNumberFormat="0" applyBorder="0" applyAlignment="0" applyProtection="0">
      <alignment vertical="center"/>
    </xf>
    <xf numFmtId="0" fontId="35" fillId="125" borderId="0" applyNumberFormat="0" applyBorder="0" applyAlignment="0" applyProtection="0">
      <alignment vertical="center"/>
    </xf>
    <xf numFmtId="0" fontId="36" fillId="38" borderId="0" applyNumberFormat="0" applyBorder="0" applyAlignment="0" applyProtection="0">
      <alignment vertical="center"/>
    </xf>
    <xf numFmtId="0" fontId="37" fillId="38" borderId="0" applyNumberFormat="0" applyBorder="0" applyAlignment="0" applyProtection="0">
      <alignment vertical="center"/>
    </xf>
    <xf numFmtId="0" fontId="87" fillId="4" borderId="0" applyNumberFormat="0" applyBorder="0" applyAlignment="0" applyProtection="0">
      <alignment vertical="center"/>
    </xf>
    <xf numFmtId="0" fontId="88" fillId="18" borderId="0" applyNumberFormat="0" applyBorder="0" applyAlignment="0" applyProtection="0">
      <alignment vertical="center"/>
    </xf>
    <xf numFmtId="0" fontId="89" fillId="18" borderId="0" applyNumberFormat="0" applyBorder="0" applyAlignment="0" applyProtection="0">
      <alignment vertical="center"/>
    </xf>
    <xf numFmtId="0" fontId="90" fillId="4" borderId="0" applyNumberFormat="0" applyBorder="0" applyAlignment="0" applyProtection="0">
      <alignment vertical="center"/>
    </xf>
    <xf numFmtId="0" fontId="61" fillId="81" borderId="32" applyNumberFormat="0" applyAlignment="0" applyProtection="0">
      <alignment vertical="center"/>
    </xf>
    <xf numFmtId="0" fontId="91" fillId="14" borderId="10" applyNumberFormat="0" applyAlignment="0" applyProtection="0">
      <alignment vertical="center"/>
    </xf>
    <xf numFmtId="0" fontId="92" fillId="14" borderId="10" applyNumberFormat="0" applyAlignment="0" applyProtection="0">
      <alignment vertical="center"/>
    </xf>
    <xf numFmtId="0" fontId="93" fillId="72" borderId="29" applyNumberFormat="0" applyAlignment="0" applyProtection="0">
      <alignment vertical="center"/>
    </xf>
    <xf numFmtId="0" fontId="94" fillId="13" borderId="9" applyNumberFormat="0" applyAlignment="0" applyProtection="0">
      <alignment vertical="center"/>
    </xf>
    <xf numFmtId="0" fontId="95" fillId="13" borderId="9" applyNumberFormat="0" applyAlignment="0" applyProtection="0">
      <alignment vertical="center"/>
    </xf>
    <xf numFmtId="0" fontId="96" fillId="72" borderId="29" applyNumberFormat="0" applyAlignment="0" applyProtection="0">
      <alignment vertical="center"/>
    </xf>
    <xf numFmtId="0" fontId="97" fillId="0" borderId="0"/>
    <xf numFmtId="0" fontId="0" fillId="52" borderId="33" applyNumberFormat="0" applyFont="0" applyAlignment="0" applyProtection="0">
      <alignment vertical="center"/>
    </xf>
    <xf numFmtId="0" fontId="12" fillId="12" borderId="6" applyNumberFormat="0" applyFont="0" applyAlignment="0" applyProtection="0">
      <alignment vertical="center"/>
    </xf>
    <xf numFmtId="0" fontId="33" fillId="12" borderId="6" applyNumberFormat="0" applyFont="0" applyAlignment="0" applyProtection="0">
      <alignment vertical="center"/>
    </xf>
  </cellStyleXfs>
  <cellXfs count="114">
    <xf numFmtId="0" fontId="0" fillId="0" borderId="0" xfId="0" applyFont="1" applyAlignment="1">
      <alignment vertical="center"/>
    </xf>
    <xf numFmtId="0" fontId="1" fillId="0" borderId="0" xfId="254" applyFont="1" applyFill="1" applyAlignment="1">
      <alignment horizontal="center" vertical="center" wrapText="1"/>
    </xf>
    <xf numFmtId="0" fontId="1" fillId="0" borderId="0" xfId="254" applyFont="1" applyAlignment="1">
      <alignment horizontal="center" vertical="center" wrapText="1"/>
    </xf>
    <xf numFmtId="0" fontId="2" fillId="0" borderId="1" xfId="254" applyFont="1" applyFill="1" applyBorder="1" applyAlignment="1">
      <alignment horizontal="right" vertical="center" wrapText="1"/>
    </xf>
    <xf numFmtId="0" fontId="2" fillId="0" borderId="1" xfId="254" applyFont="1" applyBorder="1" applyAlignment="1">
      <alignment horizontal="right" vertical="center" wrapText="1"/>
    </xf>
    <xf numFmtId="0" fontId="3" fillId="0" borderId="2" xfId="254" applyFont="1" applyFill="1" applyBorder="1" applyAlignment="1">
      <alignment horizontal="center" vertical="center" wrapText="1"/>
    </xf>
    <xf numFmtId="0" fontId="3" fillId="0" borderId="2" xfId="254" applyFont="1" applyBorder="1" applyAlignment="1">
      <alignment horizontal="center" vertical="center" wrapText="1"/>
    </xf>
    <xf numFmtId="176" fontId="3" fillId="0" borderId="2" xfId="254"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2" xfId="261" applyFont="1" applyFill="1" applyBorder="1" applyAlignment="1">
      <alignment horizontal="center" vertical="center" wrapText="1"/>
    </xf>
    <xf numFmtId="0" fontId="3" fillId="0" borderId="2" xfId="261" applyFont="1" applyFill="1" applyBorder="1" applyAlignment="1">
      <alignment horizontal="right" vertical="center" wrapText="1"/>
    </xf>
    <xf numFmtId="0" fontId="3" fillId="0" borderId="2" xfId="255" applyFont="1" applyFill="1" applyBorder="1" applyAlignment="1">
      <alignment horizontal="center" vertical="center" wrapText="1"/>
    </xf>
    <xf numFmtId="41" fontId="3" fillId="0" borderId="2" xfId="262" applyNumberFormat="1" applyFont="1" applyFill="1" applyBorder="1" applyAlignment="1">
      <alignment vertical="center" wrapText="1"/>
    </xf>
    <xf numFmtId="0" fontId="3" fillId="2" borderId="2" xfId="255" applyFont="1" applyFill="1" applyBorder="1" applyAlignment="1">
      <alignment horizontal="center" vertical="center" wrapText="1"/>
    </xf>
    <xf numFmtId="0" fontId="3" fillId="2" borderId="2" xfId="261" applyFont="1" applyFill="1" applyBorder="1" applyAlignment="1">
      <alignment horizontal="center" vertical="center" wrapText="1"/>
    </xf>
    <xf numFmtId="0" fontId="3" fillId="2" borderId="2" xfId="261" applyFont="1" applyFill="1" applyBorder="1" applyAlignment="1">
      <alignment horizontal="right" vertical="center" wrapText="1"/>
    </xf>
    <xf numFmtId="0" fontId="4" fillId="0" borderId="2" xfId="255" applyFont="1" applyFill="1" applyBorder="1" applyAlignment="1">
      <alignment horizontal="center" vertical="center" wrapText="1"/>
    </xf>
    <xf numFmtId="0" fontId="4" fillId="0" borderId="2" xfId="255" applyFont="1" applyFill="1" applyBorder="1" applyAlignment="1">
      <alignment horizontal="right" vertical="center" wrapText="1"/>
    </xf>
    <xf numFmtId="0" fontId="5" fillId="3" borderId="2" xfId="254" applyFont="1" applyFill="1" applyBorder="1" applyAlignment="1">
      <alignment horizontal="left" vertical="center" wrapText="1"/>
    </xf>
    <xf numFmtId="0" fontId="5" fillId="3" borderId="2" xfId="254" applyFont="1" applyFill="1" applyBorder="1" applyAlignment="1">
      <alignment horizontal="right" vertical="center" wrapText="1"/>
    </xf>
    <xf numFmtId="41" fontId="3" fillId="3" borderId="2" xfId="262" applyNumberFormat="1" applyFont="1" applyFill="1" applyBorder="1" applyAlignment="1">
      <alignment vertical="center" wrapText="1"/>
    </xf>
    <xf numFmtId="0" fontId="3" fillId="2" borderId="2" xfId="255" applyFont="1" applyFill="1" applyBorder="1" applyAlignment="1">
      <alignment horizontal="left" vertical="center" wrapText="1"/>
    </xf>
    <xf numFmtId="0" fontId="3" fillId="2" borderId="2" xfId="255" applyFont="1" applyFill="1" applyBorder="1" applyAlignment="1">
      <alignment horizontal="right" vertical="center" wrapText="1"/>
    </xf>
    <xf numFmtId="41" fontId="3" fillId="2" borderId="2" xfId="262" applyNumberFormat="1" applyFont="1" applyFill="1" applyBorder="1" applyAlignment="1">
      <alignment vertical="center" wrapText="1"/>
    </xf>
    <xf numFmtId="0" fontId="6" fillId="0" borderId="0" xfId="0" applyFont="1" applyFill="1" applyAlignment="1">
      <alignment vertical="center"/>
    </xf>
    <xf numFmtId="41" fontId="3" fillId="0" borderId="2" xfId="261" applyNumberFormat="1" applyFont="1" applyFill="1" applyBorder="1" applyAlignment="1">
      <alignment horizontal="center" vertical="center" wrapText="1"/>
    </xf>
    <xf numFmtId="0" fontId="3" fillId="4" borderId="2" xfId="255" applyFont="1" applyFill="1" applyBorder="1" applyAlignment="1">
      <alignment horizontal="center" vertical="center" wrapText="1"/>
    </xf>
    <xf numFmtId="41" fontId="3" fillId="5" borderId="2" xfId="262" applyNumberFormat="1" applyFont="1" applyFill="1" applyBorder="1" applyAlignment="1">
      <alignment horizontal="right" vertical="center" wrapText="1"/>
    </xf>
    <xf numFmtId="41" fontId="3" fillId="5" borderId="2" xfId="262" applyNumberFormat="1" applyFont="1" applyFill="1" applyBorder="1" applyAlignment="1">
      <alignment vertical="center" wrapText="1"/>
    </xf>
    <xf numFmtId="0" fontId="3" fillId="6" borderId="2" xfId="255" applyFont="1" applyFill="1" applyBorder="1" applyAlignment="1">
      <alignment horizontal="center" vertical="center" wrapText="1"/>
    </xf>
    <xf numFmtId="0" fontId="3" fillId="6" borderId="2" xfId="255" applyFont="1" applyFill="1" applyBorder="1" applyAlignment="1">
      <alignment horizontal="left" vertical="center" wrapText="1"/>
    </xf>
    <xf numFmtId="41" fontId="3" fillId="6" borderId="2" xfId="255" applyNumberFormat="1" applyFont="1" applyFill="1" applyBorder="1" applyAlignment="1">
      <alignment horizontal="right" vertical="center" wrapText="1"/>
    </xf>
    <xf numFmtId="0" fontId="5" fillId="7" borderId="2" xfId="254" applyFont="1" applyFill="1" applyBorder="1" applyAlignment="1">
      <alignment horizontal="left" vertical="center" wrapText="1"/>
    </xf>
    <xf numFmtId="0" fontId="5" fillId="7" borderId="2" xfId="254" applyFont="1" applyFill="1" applyBorder="1" applyAlignment="1">
      <alignment horizontal="right" vertical="center" wrapText="1"/>
    </xf>
    <xf numFmtId="41" fontId="5" fillId="7" borderId="2" xfId="254" applyNumberFormat="1" applyFont="1" applyFill="1" applyBorder="1" applyAlignment="1">
      <alignment vertical="center" wrapText="1"/>
    </xf>
    <xf numFmtId="0" fontId="2" fillId="0" borderId="2" xfId="257" applyFont="1" applyFill="1" applyBorder="1" applyAlignment="1">
      <alignment horizontal="center" vertical="center" wrapText="1"/>
    </xf>
    <xf numFmtId="0" fontId="4" fillId="0" borderId="2" xfId="0" applyFont="1" applyFill="1" applyBorder="1" applyAlignment="1">
      <alignment vertical="center" wrapText="1"/>
    </xf>
    <xf numFmtId="0" fontId="2" fillId="0" borderId="2" xfId="256" applyFont="1" applyFill="1" applyBorder="1" applyAlignment="1">
      <alignment horizontal="center" vertical="center" wrapText="1"/>
    </xf>
    <xf numFmtId="0" fontId="4" fillId="0" borderId="2" xfId="0"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8" borderId="2" xfId="0" applyFont="1" applyFill="1" applyBorder="1" applyAlignment="1">
      <alignment vertical="center" wrapText="1"/>
    </xf>
    <xf numFmtId="177" fontId="7"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41" fontId="2" fillId="0" borderId="2" xfId="49" applyNumberFormat="1" applyFont="1" applyFill="1" applyBorder="1" applyAlignment="1">
      <alignment horizontal="center" vertical="center" wrapText="1"/>
    </xf>
    <xf numFmtId="177" fontId="1" fillId="0" borderId="0" xfId="254" applyNumberFormat="1" applyFont="1" applyAlignment="1">
      <alignment horizontal="center" vertical="center" wrapText="1"/>
    </xf>
    <xf numFmtId="177" fontId="2" fillId="0" borderId="1" xfId="254" applyNumberFormat="1" applyFont="1" applyBorder="1" applyAlignment="1">
      <alignment horizontal="right" vertical="center" wrapText="1"/>
    </xf>
    <xf numFmtId="41" fontId="3" fillId="0" borderId="2" xfId="0" applyNumberFormat="1" applyFont="1" applyBorder="1" applyAlignment="1">
      <alignment horizontal="center" vertical="center" wrapText="1"/>
    </xf>
    <xf numFmtId="41" fontId="4" fillId="0" borderId="2" xfId="0" applyNumberFormat="1" applyFont="1" applyFill="1" applyBorder="1" applyAlignment="1">
      <alignment horizontal="center" vertical="center" wrapText="1"/>
    </xf>
    <xf numFmtId="0" fontId="2" fillId="0" borderId="2" xfId="253" applyFont="1" applyFill="1" applyBorder="1" applyAlignment="1">
      <alignment horizontal="left" vertical="center" wrapText="1"/>
    </xf>
    <xf numFmtId="0" fontId="2" fillId="0" borderId="2" xfId="0" applyFont="1" applyFill="1" applyBorder="1" applyAlignment="1">
      <alignment horizontal="center" vertical="center"/>
    </xf>
    <xf numFmtId="0" fontId="2" fillId="0" borderId="2" xfId="253" applyFont="1" applyFill="1" applyBorder="1" applyAlignment="1">
      <alignment horizontal="center" vertical="center" wrapText="1"/>
    </xf>
    <xf numFmtId="0" fontId="4" fillId="0" borderId="2" xfId="0" applyFont="1" applyFill="1" applyBorder="1" applyAlignment="1">
      <alignment horizontal="left" vertical="center" wrapText="1"/>
    </xf>
    <xf numFmtId="0" fontId="2" fillId="0" borderId="2" xfId="253" applyFont="1" applyFill="1" applyBorder="1" applyAlignment="1">
      <alignment vertical="center" wrapText="1"/>
    </xf>
    <xf numFmtId="0" fontId="2" fillId="0" borderId="2" xfId="0" applyFont="1" applyFill="1" applyBorder="1" applyAlignment="1">
      <alignment horizontal="left" vertical="center" wrapText="1"/>
    </xf>
    <xf numFmtId="0" fontId="4" fillId="0" borderId="2" xfId="0" applyFont="1" applyFill="1" applyBorder="1" applyAlignment="1">
      <alignment horizontal="right" vertical="center" wrapText="1"/>
    </xf>
    <xf numFmtId="0" fontId="7" fillId="0" borderId="2" xfId="0" applyFont="1" applyFill="1" applyBorder="1" applyAlignment="1">
      <alignment horizontal="center" vertical="center" wrapText="1"/>
    </xf>
    <xf numFmtId="41" fontId="7" fillId="0" borderId="2" xfId="0" applyNumberFormat="1" applyFont="1" applyFill="1" applyBorder="1" applyAlignment="1">
      <alignment horizontal="center" vertical="center" wrapText="1"/>
    </xf>
    <xf numFmtId="0" fontId="1" fillId="0" borderId="0" xfId="254" applyFont="1" applyBorder="1" applyAlignment="1">
      <alignment horizontal="center" vertical="center" wrapText="1"/>
    </xf>
    <xf numFmtId="0" fontId="2" fillId="0" borderId="0" xfId="254" applyFont="1" applyBorder="1" applyAlignment="1">
      <alignment horizontal="right" vertical="center" wrapText="1"/>
    </xf>
    <xf numFmtId="176" fontId="3" fillId="0" borderId="3" xfId="0" applyNumberFormat="1" applyFont="1" applyBorder="1" applyAlignment="1">
      <alignment horizontal="center" vertical="center" wrapText="1"/>
    </xf>
    <xf numFmtId="177" fontId="3" fillId="0" borderId="3"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177" fontId="3" fillId="0" borderId="4" xfId="0" applyNumberFormat="1" applyFont="1" applyBorder="1" applyAlignment="1">
      <alignment horizontal="center" vertical="center" wrapText="1"/>
    </xf>
    <xf numFmtId="41" fontId="3" fillId="9" borderId="2" xfId="261" applyNumberFormat="1" applyFont="1" applyFill="1" applyBorder="1" applyAlignment="1">
      <alignment horizontal="center" vertical="center" wrapText="1"/>
    </xf>
    <xf numFmtId="177" fontId="8" fillId="0" borderId="0" xfId="0" applyNumberFormat="1" applyFont="1" applyBorder="1" applyAlignment="1">
      <alignment horizontal="center" vertical="center"/>
    </xf>
    <xf numFmtId="177" fontId="0" fillId="0" borderId="0" xfId="0" applyNumberFormat="1" applyFont="1" applyAlignment="1">
      <alignment vertical="center"/>
    </xf>
    <xf numFmtId="177" fontId="2" fillId="0" borderId="0" xfId="0" applyNumberFormat="1" applyFont="1" applyFill="1" applyBorder="1" applyAlignment="1">
      <alignment horizontal="center" vertical="center"/>
    </xf>
    <xf numFmtId="177" fontId="6" fillId="0" borderId="0" xfId="0" applyNumberFormat="1" applyFont="1" applyFill="1" applyAlignment="1">
      <alignment vertical="center"/>
    </xf>
    <xf numFmtId="177" fontId="0" fillId="10" borderId="0" xfId="0" applyNumberFormat="1" applyFont="1" applyFill="1" applyAlignment="1">
      <alignment vertical="center"/>
    </xf>
    <xf numFmtId="177" fontId="2" fillId="0" borderId="0" xfId="0" applyNumberFormat="1" applyFont="1" applyBorder="1" applyAlignment="1">
      <alignment horizontal="center" vertical="center"/>
    </xf>
    <xf numFmtId="177" fontId="8" fillId="10" borderId="0" xfId="0" applyNumberFormat="1" applyFont="1" applyFill="1" applyBorder="1" applyAlignment="1">
      <alignment horizontal="center" vertical="center"/>
    </xf>
    <xf numFmtId="177" fontId="5" fillId="7" borderId="2" xfId="254" applyNumberFormat="1" applyFont="1" applyFill="1" applyBorder="1" applyAlignment="1">
      <alignment vertical="center" wrapText="1"/>
    </xf>
    <xf numFmtId="177" fontId="9" fillId="0" borderId="0" xfId="0" applyNumberFormat="1" applyFont="1" applyBorder="1" applyAlignment="1">
      <alignment horizontal="center" vertical="center"/>
    </xf>
    <xf numFmtId="0" fontId="2" fillId="0" borderId="2" xfId="255" applyFont="1" applyFill="1" applyBorder="1" applyAlignment="1">
      <alignment horizontal="center" vertical="center" wrapText="1"/>
    </xf>
    <xf numFmtId="177" fontId="4" fillId="0" borderId="2" xfId="252" applyNumberFormat="1" applyFont="1" applyFill="1" applyBorder="1" applyAlignment="1">
      <alignment horizontal="center" vertical="center" wrapText="1"/>
    </xf>
    <xf numFmtId="176" fontId="2" fillId="0" borderId="2" xfId="257" applyNumberFormat="1" applyFont="1" applyFill="1" applyBorder="1" applyAlignment="1">
      <alignment horizontal="center" vertical="center" wrapText="1"/>
    </xf>
    <xf numFmtId="0" fontId="2" fillId="11" borderId="2" xfId="0" applyFont="1" applyFill="1" applyBorder="1" applyAlignment="1">
      <alignment horizontal="center" vertical="center"/>
    </xf>
    <xf numFmtId="0" fontId="2" fillId="11" borderId="2" xfId="0" applyFont="1" applyFill="1" applyBorder="1" applyAlignment="1">
      <alignment horizontal="center" vertical="center" wrapText="1"/>
    </xf>
    <xf numFmtId="0" fontId="4" fillId="11" borderId="2" xfId="0" applyFont="1" applyFill="1" applyBorder="1" applyAlignment="1">
      <alignment vertical="center" wrapText="1"/>
    </xf>
    <xf numFmtId="0" fontId="2" fillId="11" borderId="2" xfId="257" applyFont="1" applyFill="1" applyBorder="1" applyAlignment="1">
      <alignment horizontal="center" vertical="center" wrapText="1"/>
    </xf>
    <xf numFmtId="177" fontId="4" fillId="11" borderId="2" xfId="252" applyNumberFormat="1" applyFont="1" applyFill="1" applyBorder="1" applyAlignment="1">
      <alignment horizontal="center" vertical="center" wrapText="1"/>
    </xf>
    <xf numFmtId="176" fontId="2" fillId="11" borderId="2" xfId="257" applyNumberFormat="1" applyFont="1" applyFill="1" applyBorder="1" applyAlignment="1">
      <alignment horizontal="center" vertical="center" wrapText="1"/>
    </xf>
    <xf numFmtId="0" fontId="2" fillId="0" borderId="2" xfId="257" applyFont="1" applyFill="1" applyBorder="1" applyAlignment="1">
      <alignment horizontal="left" vertical="center" wrapText="1"/>
    </xf>
    <xf numFmtId="0" fontId="5" fillId="0" borderId="2" xfId="254" applyFont="1" applyFill="1" applyBorder="1" applyAlignment="1">
      <alignment horizontal="center" vertical="center" wrapText="1"/>
    </xf>
    <xf numFmtId="0" fontId="2" fillId="0" borderId="2" xfId="0" applyFont="1" applyFill="1" applyBorder="1" applyAlignment="1">
      <alignment vertical="center"/>
    </xf>
    <xf numFmtId="41" fontId="2" fillId="0" borderId="2" xfId="257" applyNumberFormat="1" applyFont="1" applyFill="1" applyBorder="1" applyAlignment="1">
      <alignment horizontal="center" vertical="center" wrapText="1"/>
    </xf>
    <xf numFmtId="41" fontId="2" fillId="11" borderId="2" xfId="257" applyNumberFormat="1" applyFont="1" applyFill="1" applyBorder="1" applyAlignment="1">
      <alignment horizontal="center" vertical="center" wrapText="1"/>
    </xf>
    <xf numFmtId="0" fontId="2" fillId="11" borderId="2" xfId="257" applyFont="1" applyFill="1" applyBorder="1" applyAlignment="1">
      <alignment horizontal="left" vertical="center" wrapText="1"/>
    </xf>
    <xf numFmtId="41" fontId="2" fillId="0" borderId="2" xfId="0" applyNumberFormat="1" applyFont="1" applyFill="1" applyBorder="1" applyAlignment="1">
      <alignment horizontal="center" vertical="center" wrapText="1"/>
    </xf>
    <xf numFmtId="177" fontId="10" fillId="0" borderId="0" xfId="0" applyNumberFormat="1" applyFont="1" applyAlignment="1">
      <alignment vertical="center"/>
    </xf>
    <xf numFmtId="0" fontId="2" fillId="0" borderId="2" xfId="254" applyFont="1" applyFill="1" applyBorder="1" applyAlignment="1">
      <alignment horizontal="center" vertical="center" wrapText="1"/>
    </xf>
    <xf numFmtId="177" fontId="2" fillId="11" borderId="0" xfId="0" applyNumberFormat="1" applyFont="1" applyFill="1" applyBorder="1" applyAlignment="1">
      <alignment horizontal="center" vertical="center"/>
    </xf>
    <xf numFmtId="177" fontId="6" fillId="11" borderId="0" xfId="0" applyNumberFormat="1" applyFont="1" applyFill="1" applyAlignment="1">
      <alignment vertical="center"/>
    </xf>
    <xf numFmtId="0" fontId="4" fillId="0" borderId="2" xfId="257" applyFont="1" applyFill="1" applyBorder="1" applyAlignment="1">
      <alignment horizontal="center" vertical="center" wrapText="1"/>
    </xf>
    <xf numFmtId="0" fontId="4" fillId="11" borderId="2" xfId="257" applyFont="1" applyFill="1" applyBorder="1" applyAlignment="1">
      <alignment horizontal="center" vertical="center" wrapText="1"/>
    </xf>
    <xf numFmtId="177" fontId="2" fillId="0" borderId="2" xfId="0" applyNumberFormat="1" applyFont="1" applyFill="1" applyBorder="1" applyAlignment="1">
      <alignment horizontal="center" vertical="center"/>
    </xf>
    <xf numFmtId="41" fontId="3" fillId="6" borderId="2" xfId="255"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41" fontId="4" fillId="0" borderId="2" xfId="253" applyNumberFormat="1" applyFont="1" applyFill="1" applyBorder="1" applyAlignment="1">
      <alignment horizontal="center" vertical="center"/>
    </xf>
    <xf numFmtId="41" fontId="2" fillId="0" borderId="2" xfId="262" applyNumberFormat="1" applyFont="1" applyFill="1" applyBorder="1" applyAlignment="1">
      <alignment vertical="center" wrapText="1"/>
    </xf>
    <xf numFmtId="177" fontId="2" fillId="0" borderId="2"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41" fontId="5" fillId="0" borderId="2" xfId="262" applyNumberFormat="1" applyFont="1" applyFill="1" applyBorder="1" applyAlignment="1">
      <alignment horizontal="center" vertical="center" wrapText="1"/>
    </xf>
    <xf numFmtId="41" fontId="4" fillId="0" borderId="2" xfId="252" applyNumberFormat="1" applyFont="1" applyFill="1" applyBorder="1" applyAlignment="1">
      <alignment horizontal="center" vertical="center" wrapText="1"/>
    </xf>
    <xf numFmtId="177" fontId="3" fillId="5" borderId="2" xfId="262" applyNumberFormat="1" applyFont="1" applyFill="1" applyBorder="1" applyAlignment="1">
      <alignment vertical="center" wrapText="1"/>
    </xf>
    <xf numFmtId="177" fontId="8" fillId="11" borderId="0" xfId="0" applyNumberFormat="1" applyFont="1" applyFill="1" applyBorder="1" applyAlignment="1">
      <alignment horizontal="center" vertical="center"/>
    </xf>
    <xf numFmtId="177" fontId="0" fillId="11" borderId="0" xfId="0" applyNumberFormat="1" applyFont="1" applyFill="1" applyAlignment="1">
      <alignment vertical="center"/>
    </xf>
    <xf numFmtId="177" fontId="3" fillId="6" borderId="2" xfId="255" applyNumberFormat="1" applyFont="1" applyFill="1" applyBorder="1" applyAlignment="1">
      <alignment horizontal="center" vertical="center" wrapText="1"/>
    </xf>
    <xf numFmtId="41" fontId="6" fillId="0" borderId="0" xfId="0" applyNumberFormat="1" applyFont="1" applyFill="1" applyAlignment="1">
      <alignment vertical="center"/>
    </xf>
    <xf numFmtId="43" fontId="6" fillId="0" borderId="0" xfId="0" applyNumberFormat="1" applyFont="1" applyFill="1" applyAlignment="1">
      <alignment vertical="center"/>
    </xf>
    <xf numFmtId="41" fontId="2" fillId="0" borderId="2" xfId="262" applyNumberFormat="1" applyFont="1" applyFill="1" applyBorder="1" applyAlignment="1">
      <alignment horizontal="center" vertical="center" wrapText="1"/>
    </xf>
    <xf numFmtId="41" fontId="2" fillId="0" borderId="2" xfId="257" applyNumberFormat="1" applyFont="1" applyFill="1" applyBorder="1" applyAlignment="1">
      <alignment horizontal="left" vertical="center" wrapText="1"/>
    </xf>
    <xf numFmtId="0" fontId="2" fillId="0" borderId="5" xfId="257" applyFont="1" applyFill="1" applyBorder="1" applyAlignment="1">
      <alignment horizontal="center" vertical="center" wrapText="1"/>
    </xf>
    <xf numFmtId="0" fontId="8" fillId="10" borderId="0" xfId="0" applyFont="1" applyFill="1" applyAlignment="1">
      <alignment horizontal="center" vertical="center"/>
    </xf>
  </cellXfs>
  <cellStyles count="32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x0007_ 2" xfId="49"/>
    <cellStyle name="_x0007_ 2 2" xfId="50"/>
    <cellStyle name="_x0007_ 3" xfId="51"/>
    <cellStyle name="@ET_Style?@font-face" xfId="52"/>
    <cellStyle name="20% - 强调文字颜色 1 10" xfId="53"/>
    <cellStyle name="20% - 强调文字颜色 1 19" xfId="54"/>
    <cellStyle name="20% - 强调文字颜色 1 19 2" xfId="55"/>
    <cellStyle name="20% - 强调文字颜色 1 19 2 2" xfId="56"/>
    <cellStyle name="20% - 强调文字颜色 1 19 2 3" xfId="57"/>
    <cellStyle name="20% - 强调文字颜色 1 19 2 3 2" xfId="58"/>
    <cellStyle name="20% - 强调文字颜色 1 19 2 3 2 2" xfId="59"/>
    <cellStyle name="20% - 强调文字颜色 1 2 6" xfId="60"/>
    <cellStyle name="20% - 强调文字颜色 1 2 6 2" xfId="61"/>
    <cellStyle name="20% - 强调文字颜色 1 2 6 2 2" xfId="62"/>
    <cellStyle name="20% - 强调文字颜色 1 2 6 2 3" xfId="63"/>
    <cellStyle name="20% - 强调文字颜色 1 2 6 2 3 2" xfId="64"/>
    <cellStyle name="20% - 强调文字颜色 1 2 6 2 3 2 2" xfId="65"/>
    <cellStyle name="20% - 强调文字颜色 2 10" xfId="66"/>
    <cellStyle name="20% - 强调文字颜色 2 19" xfId="67"/>
    <cellStyle name="20% - 强调文字颜色 2 19 2" xfId="68"/>
    <cellStyle name="20% - 强调文字颜色 2 19 2 2" xfId="69"/>
    <cellStyle name="20% - 强调文字颜色 2 19 2 3" xfId="70"/>
    <cellStyle name="20% - 强调文字颜色 2 19 2 3 2" xfId="71"/>
    <cellStyle name="20% - 强调文字颜色 2 19 2 3 2 2" xfId="72"/>
    <cellStyle name="20% - 强调文字颜色 2 2 6" xfId="73"/>
    <cellStyle name="20% - 强调文字颜色 2 2 6 2" xfId="74"/>
    <cellStyle name="20% - 强调文字颜色 2 2 6 2 2" xfId="75"/>
    <cellStyle name="20% - 强调文字颜色 2 2 6 2 3" xfId="76"/>
    <cellStyle name="20% - 强调文字颜色 2 2 6 2 3 2" xfId="77"/>
    <cellStyle name="20% - 强调文字颜色 2 2 6 2 3 2 2" xfId="78"/>
    <cellStyle name="20% - 强调文字颜色 3 10" xfId="79"/>
    <cellStyle name="20% - 强调文字颜色 3 19" xfId="80"/>
    <cellStyle name="20% - 强调文字颜色 3 19 2" xfId="81"/>
    <cellStyle name="20% - 强调文字颜色 3 19 2 3" xfId="82"/>
    <cellStyle name="20% - 强调文字颜色 3 19 2 3 2" xfId="83"/>
    <cellStyle name="20% - 强调文字颜色 3 19 2 3 2 2" xfId="84"/>
    <cellStyle name="20% - 强调文字颜色 3 2 6" xfId="85"/>
    <cellStyle name="20% - 强调文字颜色 3 2 6 2" xfId="86"/>
    <cellStyle name="20% - 强调文字颜色 3 2 6 2 3" xfId="87"/>
    <cellStyle name="20% - 强调文字颜色 3 2 6 2 3 2" xfId="88"/>
    <cellStyle name="20% - 强调文字颜色 3 2 6 2 3 2 2" xfId="89"/>
    <cellStyle name="20% - 强调文字颜色 4 10" xfId="90"/>
    <cellStyle name="20% - 强调文字颜色 4 19" xfId="91"/>
    <cellStyle name="20% - 强调文字颜色 4 19 2" xfId="92"/>
    <cellStyle name="20% - 强调文字颜色 4 19 2 3" xfId="93"/>
    <cellStyle name="20% - 强调文字颜色 4 19 2 3 2" xfId="94"/>
    <cellStyle name="20% - 强调文字颜色 4 19 2 3 2 2" xfId="95"/>
    <cellStyle name="20% - 强调文字颜色 4 2 6" xfId="96"/>
    <cellStyle name="20% - 强调文字颜色 4 2 6 2" xfId="97"/>
    <cellStyle name="20% - 强调文字颜色 4 2 6 2 2" xfId="98"/>
    <cellStyle name="20% - 强调文字颜色 4 2 6 2 3" xfId="99"/>
    <cellStyle name="20% - 强调文字颜色 4 2 6 2 3 2" xfId="100"/>
    <cellStyle name="20% - 强调文字颜色 4 2 6 2 3 2 2" xfId="101"/>
    <cellStyle name="20% - 强调文字颜色 5 19" xfId="102"/>
    <cellStyle name="20% - 强调文字颜色 5 19 2" xfId="103"/>
    <cellStyle name="20% - 强调文字颜色 5 19 2 3" xfId="104"/>
    <cellStyle name="20% - 强调文字颜色 5 19 2 3 2" xfId="105"/>
    <cellStyle name="20% - 强调文字颜色 5 19 2 3 2 2" xfId="106"/>
    <cellStyle name="20% - 强调文字颜色 5 2 6" xfId="107"/>
    <cellStyle name="20% - 强调文字颜色 5 2 6 2" xfId="108"/>
    <cellStyle name="20% - 强调文字颜色 5 2 6 2 3" xfId="109"/>
    <cellStyle name="20% - 强调文字颜色 5 2 6 2 3 2" xfId="110"/>
    <cellStyle name="20% - 强调文字颜色 5 2 6 2 3 2 2" xfId="111"/>
    <cellStyle name="20% - 强调文字颜色 6 10" xfId="112"/>
    <cellStyle name="20% - 强调文字颜色 6 19" xfId="113"/>
    <cellStyle name="20% - 强调文字颜色 6 19 2" xfId="114"/>
    <cellStyle name="20% - 强调文字颜色 6 19 2 3" xfId="115"/>
    <cellStyle name="20% - 强调文字颜色 6 19 2 3 2" xfId="116"/>
    <cellStyle name="20% - 强调文字颜色 6 19 2 3 2 2" xfId="117"/>
    <cellStyle name="20% - 强调文字颜色 6 2 6" xfId="118"/>
    <cellStyle name="20% - 强调文字颜色 6 2 6 2" xfId="119"/>
    <cellStyle name="20% - 强调文字颜色 6 2 6 2 3" xfId="120"/>
    <cellStyle name="20% - 强调文字颜色 6 2 6 2 3 2" xfId="121"/>
    <cellStyle name="20% - 强调文字颜色 6 2 6 2 3 2 2" xfId="122"/>
    <cellStyle name="40% - 强调文字颜色 1 10" xfId="123"/>
    <cellStyle name="40% - 强调文字颜色 1 2 5" xfId="124"/>
    <cellStyle name="40% - 强调文字颜色 1 2 6" xfId="125"/>
    <cellStyle name="40% - 强调文字颜色 2 10" xfId="126"/>
    <cellStyle name="40% - 强调文字颜色 2 2 5" xfId="127"/>
    <cellStyle name="40% - 强调文字颜色 2 2 6" xfId="128"/>
    <cellStyle name="40% - 强调文字颜色 2 2 6 2 2" xfId="129"/>
    <cellStyle name="40% - 强调文字颜色 3 10" xfId="130"/>
    <cellStyle name="40% - 强调文字颜色 3 2 5" xfId="131"/>
    <cellStyle name="40% - 强调文字颜色 3 2 6" xfId="132"/>
    <cellStyle name="40% - 强调文字颜色 3 2 6 2 2" xfId="133"/>
    <cellStyle name="40% - 强调文字颜色 4 2 5" xfId="134"/>
    <cellStyle name="40% - 强调文字颜色 4 2 5 2 2" xfId="135"/>
    <cellStyle name="40% - 强调文字颜色 4 2 6" xfId="136"/>
    <cellStyle name="40% - 强调文字颜色 4 2 6 2 2" xfId="137"/>
    <cellStyle name="40% - 强调文字颜色 5 2 5" xfId="138"/>
    <cellStyle name="40% - 强调文字颜色 5 2 6" xfId="139"/>
    <cellStyle name="40% - 强调文字颜色 6 10" xfId="140"/>
    <cellStyle name="40% - 强调文字颜色 6 2 5" xfId="141"/>
    <cellStyle name="40% - 强调文字颜色 6 2 6" xfId="142"/>
    <cellStyle name="60% - 强调文字颜色 1 10" xfId="143"/>
    <cellStyle name="60% - 强调文字颜色 1 2 5" xfId="144"/>
    <cellStyle name="60% - 强调文字颜色 1 2 5 2" xfId="145"/>
    <cellStyle name="60% - 强调文字颜色 1 2 5 2 2" xfId="146"/>
    <cellStyle name="60% - 强调文字颜色 1 2 5 2 3" xfId="147"/>
    <cellStyle name="60% - 强调文字颜色 1 2 5 2 3 2" xfId="148"/>
    <cellStyle name="60% - 强调文字颜色 1 2 5 2 3 2 2" xfId="149"/>
    <cellStyle name="60% - 强调文字颜色 1 2 6" xfId="150"/>
    <cellStyle name="60% - 强调文字颜色 1 2 6 2" xfId="151"/>
    <cellStyle name="60% - 强调文字颜色 1 2 6 2 2" xfId="152"/>
    <cellStyle name="60% - 强调文字颜色 1 2 6 2 3" xfId="153"/>
    <cellStyle name="60% - 强调文字颜色 1 2 6 2 3 2" xfId="154"/>
    <cellStyle name="60% - 强调文字颜色 1 2 6 2 3 2 2" xfId="155"/>
    <cellStyle name="60% - 强调文字颜色 2 10" xfId="156"/>
    <cellStyle name="60% - 强调文字颜色 2 2 5" xfId="157"/>
    <cellStyle name="60% - 强调文字颜色 2 2 5 2" xfId="158"/>
    <cellStyle name="60% - 强调文字颜色 2 2 5 2 3" xfId="159"/>
    <cellStyle name="60% - 强调文字颜色 2 2 5 2 3 2" xfId="160"/>
    <cellStyle name="60% - 强调文字颜色 2 2 5 2 3 2 2" xfId="161"/>
    <cellStyle name="60% - 强调文字颜色 2 2 6" xfId="162"/>
    <cellStyle name="60% - 强调文字颜色 2 2 6 2" xfId="163"/>
    <cellStyle name="60% - 强调文字颜色 2 2 6 2 2" xfId="164"/>
    <cellStyle name="60% - 强调文字颜色 2 2 6 2 3" xfId="165"/>
    <cellStyle name="60% - 强调文字颜色 2 2 6 2 3 2" xfId="166"/>
    <cellStyle name="60% - 强调文字颜色 2 2 6 2 3 2 2" xfId="167"/>
    <cellStyle name="60% - 强调文字颜色 3 10" xfId="168"/>
    <cellStyle name="60% - 强调文字颜色 3 2 5" xfId="169"/>
    <cellStyle name="60% - 强调文字颜色 3 2 5 2" xfId="170"/>
    <cellStyle name="60% - 强调文字颜色 3 2 5 2 3" xfId="171"/>
    <cellStyle name="60% - 强调文字颜色 3 2 5 2 3 2" xfId="172"/>
    <cellStyle name="60% - 强调文字颜色 3 2 5 2 3 2 2" xfId="173"/>
    <cellStyle name="60% - 强调文字颜色 3 2 6" xfId="174"/>
    <cellStyle name="60% - 强调文字颜色 3 2 6 2" xfId="175"/>
    <cellStyle name="60% - 强调文字颜色 3 2 6 2 3" xfId="176"/>
    <cellStyle name="60% - 强调文字颜色 3 2 6 2 3 2" xfId="177"/>
    <cellStyle name="60% - 强调文字颜色 3 2 6 2 3 2 2" xfId="178"/>
    <cellStyle name="60% - 强调文字颜色 4 10" xfId="179"/>
    <cellStyle name="60% - 强调文字颜色 4 2 5" xfId="180"/>
    <cellStyle name="60% - 强调文字颜色 4 2 5 2" xfId="181"/>
    <cellStyle name="60% - 强调文字颜色 4 2 5 2 3" xfId="182"/>
    <cellStyle name="60% - 强调文字颜色 4 2 5 2 3 2" xfId="183"/>
    <cellStyle name="60% - 强调文字颜色 4 2 5 2 3 2 2" xfId="184"/>
    <cellStyle name="60% - 强调文字颜色 4 2 6" xfId="185"/>
    <cellStyle name="60% - 强调文字颜色 4 2 6 2" xfId="186"/>
    <cellStyle name="60% - 强调文字颜色 4 2 6 2 3" xfId="187"/>
    <cellStyle name="60% - 强调文字颜色 4 2 6 2 3 2" xfId="188"/>
    <cellStyle name="60% - 强调文字颜色 4 2 6 2 3 2 2" xfId="189"/>
    <cellStyle name="60% - 强调文字颜色 5 10" xfId="190"/>
    <cellStyle name="60% - 强调文字颜色 5 2 5" xfId="191"/>
    <cellStyle name="60% - 强调文字颜色 5 2 5 2" xfId="192"/>
    <cellStyle name="60% - 强调文字颜色 5 2 5 2 2" xfId="193"/>
    <cellStyle name="60% - 强调文字颜色 5 2 5 2 3" xfId="194"/>
    <cellStyle name="60% - 强调文字颜色 5 2 5 2 3 2" xfId="195"/>
    <cellStyle name="60% - 强调文字颜色 5 2 5 2 3 2 2" xfId="196"/>
    <cellStyle name="60% - 强调文字颜色 5 2 6" xfId="197"/>
    <cellStyle name="60% - 强调文字颜色 5 2 6 2" xfId="198"/>
    <cellStyle name="60% - 强调文字颜色 5 2 6 2 2" xfId="199"/>
    <cellStyle name="60% - 强调文字颜色 5 2 6 2 3" xfId="200"/>
    <cellStyle name="60% - 强调文字颜色 5 2 6 2 3 2" xfId="201"/>
    <cellStyle name="60% - 强调文字颜色 5 2 6 2 3 2 2" xfId="202"/>
    <cellStyle name="60% - 强调文字颜色 6 10" xfId="203"/>
    <cellStyle name="60% - 强调文字颜色 6 2 5" xfId="204"/>
    <cellStyle name="60% - 强调文字颜色 6 2 5 2" xfId="205"/>
    <cellStyle name="60% - 强调文字颜色 6 2 5 2 2" xfId="206"/>
    <cellStyle name="60% - 强调文字颜色 6 2 5 2 3" xfId="207"/>
    <cellStyle name="60% - 强调文字颜色 6 2 5 2 3 2" xfId="208"/>
    <cellStyle name="60% - 强调文字颜色 6 2 5 2 3 2 2" xfId="209"/>
    <cellStyle name="60% - 强调文字颜色 6 2 6" xfId="210"/>
    <cellStyle name="60% - 强调文字颜色 6 2 6 2" xfId="211"/>
    <cellStyle name="60% - 强调文字颜色 6 2 6 2 2" xfId="212"/>
    <cellStyle name="60% - 强调文字颜色 6 2 6 2 3" xfId="213"/>
    <cellStyle name="60% - 强调文字颜色 6 2 6 2 3 2" xfId="214"/>
    <cellStyle name="60% - 强调文字颜色 6 2 6 2 3 2 2" xfId="215"/>
    <cellStyle name="百分比 2" xfId="216"/>
    <cellStyle name="标题 1 10" xfId="217"/>
    <cellStyle name="标题 1 19" xfId="218"/>
    <cellStyle name="标题 1 19 2" xfId="219"/>
    <cellStyle name="标题 1 2 5" xfId="220"/>
    <cellStyle name="标题 1 2 5 2" xfId="221"/>
    <cellStyle name="标题 10" xfId="222"/>
    <cellStyle name="标题 2 10" xfId="223"/>
    <cellStyle name="标题 2 19" xfId="224"/>
    <cellStyle name="标题 2 19 2" xfId="225"/>
    <cellStyle name="标题 2 2 5" xfId="226"/>
    <cellStyle name="标题 2 2 5 2" xfId="227"/>
    <cellStyle name="标题 22" xfId="228"/>
    <cellStyle name="标题 22 2" xfId="229"/>
    <cellStyle name="标题 3 10" xfId="230"/>
    <cellStyle name="标题 3 19" xfId="231"/>
    <cellStyle name="标题 3 19 2" xfId="232"/>
    <cellStyle name="标题 3 19 2 2" xfId="233"/>
    <cellStyle name="标题 3 19 2 3" xfId="234"/>
    <cellStyle name="标题 3 19 2 3 2" xfId="235"/>
    <cellStyle name="标题 3 19 2 3 2 2" xfId="236"/>
    <cellStyle name="标题 3 2 5" xfId="237"/>
    <cellStyle name="标题 3 2 5 2" xfId="238"/>
    <cellStyle name="标题 3 2 5 2 2" xfId="239"/>
    <cellStyle name="标题 3 2 5 2 3" xfId="240"/>
    <cellStyle name="标题 3 2 5 2 3 2" xfId="241"/>
    <cellStyle name="标题 3 2 5 2 3 2 2" xfId="242"/>
    <cellStyle name="标题 4 10" xfId="243"/>
    <cellStyle name="标题 4 19 2" xfId="244"/>
    <cellStyle name="标题 4 2 5" xfId="245"/>
    <cellStyle name="标题 4 2 5 2" xfId="246"/>
    <cellStyle name="差 10" xfId="247"/>
    <cellStyle name="差 2 5" xfId="248"/>
    <cellStyle name="差 2 5 2 2" xfId="249"/>
    <cellStyle name="差 2 6" xfId="250"/>
    <cellStyle name="差 2 6 2 2" xfId="251"/>
    <cellStyle name="常规 113" xfId="252"/>
    <cellStyle name="常规 114 3" xfId="253"/>
    <cellStyle name="常规 118" xfId="254"/>
    <cellStyle name="常规 118 2" xfId="255"/>
    <cellStyle name="常规 118 2_Sheet2" xfId="256"/>
    <cellStyle name="常规 118 3" xfId="257"/>
    <cellStyle name="常规 3 21" xfId="258"/>
    <cellStyle name="常规 3 21 2" xfId="259"/>
    <cellStyle name="常规 5 11" xfId="260"/>
    <cellStyle name="常规_Sheet1_续建" xfId="261"/>
    <cellStyle name="常规_Sheet1_续建 2 2" xfId="262"/>
    <cellStyle name="好 10" xfId="263"/>
    <cellStyle name="好 2 5" xfId="264"/>
    <cellStyle name="好 2 6" xfId="265"/>
    <cellStyle name="好 2 6 2 2" xfId="266"/>
    <cellStyle name="汇总 10" xfId="267"/>
    <cellStyle name="汇总 19" xfId="268"/>
    <cellStyle name="汇总 19 2" xfId="269"/>
    <cellStyle name="汇总 2 5" xfId="270"/>
    <cellStyle name="汇总 2 5 2" xfId="271"/>
    <cellStyle name="汇总 5 4 2 2 2" xfId="272"/>
    <cellStyle name="汇总 5 6 2 2" xfId="273"/>
    <cellStyle name="计算 10" xfId="274"/>
    <cellStyle name="计算 2 5" xfId="275"/>
    <cellStyle name="计算 2 6" xfId="276"/>
    <cellStyle name="计算 2 6 2 2" xfId="277"/>
    <cellStyle name="检查单元格 10" xfId="278"/>
    <cellStyle name="检查单元格 2 5" xfId="279"/>
    <cellStyle name="检查单元格 2 6" xfId="280"/>
    <cellStyle name="检查单元格 8 5 2 2" xfId="281"/>
    <cellStyle name="解释性文本 10" xfId="282"/>
    <cellStyle name="解释性文本 19" xfId="283"/>
    <cellStyle name="解释性文本 2 5" xfId="284"/>
    <cellStyle name="警告文本 10" xfId="285"/>
    <cellStyle name="警告文本 19" xfId="286"/>
    <cellStyle name="警告文本 2 5" xfId="287"/>
    <cellStyle name="链接单元格 10" xfId="288"/>
    <cellStyle name="链接单元格 19" xfId="289"/>
    <cellStyle name="链接单元格 2 5" xfId="290"/>
    <cellStyle name="千位分隔 2" xfId="291"/>
    <cellStyle name="千位分隔 2 3" xfId="292"/>
    <cellStyle name="强调文字颜色 1 10" xfId="293"/>
    <cellStyle name="强调文字颜色 1 2 5" xfId="294"/>
    <cellStyle name="强调文字颜色 1 2 5 2 2" xfId="295"/>
    <cellStyle name="强调文字颜色 1 2 6" xfId="296"/>
    <cellStyle name="强调文字颜色 1 2 6 2 2" xfId="297"/>
    <cellStyle name="强调文字颜色 2 10" xfId="298"/>
    <cellStyle name="强调文字颜色 2 2 5" xfId="299"/>
    <cellStyle name="强调文字颜色 2 2 5 2 2" xfId="300"/>
    <cellStyle name="强调文字颜色 2 2 6" xfId="301"/>
    <cellStyle name="强调文字颜色 2 2 6 2 2" xfId="302"/>
    <cellStyle name="强调文字颜色 3 10" xfId="303"/>
    <cellStyle name="强调文字颜色 3 2 5" xfId="304"/>
    <cellStyle name="强调文字颜色 3 2 6" xfId="305"/>
    <cellStyle name="强调文字颜色 3 8 5 3" xfId="306"/>
    <cellStyle name="强调文字颜色 4 2 5" xfId="307"/>
    <cellStyle name="强调文字颜色 4 2 6" xfId="308"/>
    <cellStyle name="强调文字颜色 5 2 5" xfId="309"/>
    <cellStyle name="强调文字颜色 5 2 6" xfId="310"/>
    <cellStyle name="强调文字颜色 6 10" xfId="311"/>
    <cellStyle name="强调文字颜色 6 2 5" xfId="312"/>
    <cellStyle name="强调文字颜色 6 2 6" xfId="313"/>
    <cellStyle name="适中 10" xfId="314"/>
    <cellStyle name="适中 2 5" xfId="315"/>
    <cellStyle name="适中 2 6" xfId="316"/>
    <cellStyle name="适中 2 6 2 2" xfId="317"/>
    <cellStyle name="输出 10" xfId="318"/>
    <cellStyle name="输出 2 5" xfId="319"/>
    <cellStyle name="输出 2 6" xfId="320"/>
    <cellStyle name="输入 10" xfId="321"/>
    <cellStyle name="输入 2 5" xfId="322"/>
    <cellStyle name="输入 2 6" xfId="323"/>
    <cellStyle name="输入 2 6 2 2" xfId="324"/>
    <cellStyle name="样式 1" xfId="325"/>
    <cellStyle name="注释 10" xfId="326"/>
    <cellStyle name="注释 2 5" xfId="327"/>
    <cellStyle name="注释 2 6" xfId="328"/>
  </cellStyles>
  <tableStyles count="0" defaultTableStyle="TableStyleMedium9"/>
  <colors>
    <mruColors>
      <color rgb="00FFFF99"/>
      <color rgb="00FF3300"/>
      <color rgb="003399FF"/>
      <color rgb="00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227"/>
  <sheetViews>
    <sheetView showGridLines="0" tabSelected="1" view="pageBreakPreview" zoomScale="90" zoomScaleNormal="85" workbookViewId="0">
      <pane xSplit="3" ySplit="4" topLeftCell="J112" activePane="bottomRight" state="frozen"/>
      <selection/>
      <selection pane="topRight"/>
      <selection pane="bottomLeft"/>
      <selection pane="bottomRight" activeCell="R112" sqref="R112"/>
    </sheetView>
  </sheetViews>
  <sheetFormatPr defaultColWidth="9" defaultRowHeight="13.5"/>
  <cols>
    <col min="1" max="1" width="4.375" customWidth="1"/>
    <col min="2" max="2" width="9.625" customWidth="1"/>
    <col min="3" max="3" width="25.75" customWidth="1"/>
    <col min="4" max="4" width="12.5" customWidth="1"/>
    <col min="5" max="5" width="13.625" customWidth="1"/>
    <col min="6" max="9" width="11.5" customWidth="1"/>
    <col min="10" max="11" width="10.75" customWidth="1"/>
    <col min="12" max="12" width="12.375" customWidth="1"/>
    <col min="13" max="13" width="60.375" customWidth="1"/>
    <col min="14" max="15" width="9.75" customWidth="1"/>
    <col min="16" max="16" width="16.25" customWidth="1"/>
    <col min="17" max="17" width="15.75" customWidth="1"/>
    <col min="18" max="18" width="19.5" customWidth="1"/>
    <col min="19" max="20" width="13.625" customWidth="1"/>
    <col min="21" max="21" width="11.625" customWidth="1"/>
    <col min="164" max="164" width="4.125" customWidth="1"/>
    <col min="165" max="165" width="42.75" customWidth="1"/>
    <col min="166" max="166" width="15" customWidth="1"/>
    <col min="167" max="174" width="8.75" customWidth="1"/>
    <col min="175" max="175" width="43.875" customWidth="1"/>
    <col min="176" max="177" width="9.75" customWidth="1"/>
    <col min="178" max="178" width="8.375" customWidth="1"/>
    <col min="179" max="179" width="11" customWidth="1"/>
    <col min="180" max="180" width="8.875" customWidth="1"/>
    <col min="420" max="420" width="4.125" customWidth="1"/>
    <col min="421" max="421" width="42.75" customWidth="1"/>
    <col min="422" max="422" width="15" customWidth="1"/>
    <col min="423" max="430" width="8.75" customWidth="1"/>
    <col min="431" max="431" width="43.875" customWidth="1"/>
    <col min="432" max="433" width="9.75" customWidth="1"/>
    <col min="434" max="434" width="8.375" customWidth="1"/>
    <col min="435" max="435" width="11" customWidth="1"/>
    <col min="436" max="436" width="8.875" customWidth="1"/>
    <col min="676" max="676" width="4.125" customWidth="1"/>
    <col min="677" max="677" width="42.75" customWidth="1"/>
    <col min="678" max="678" width="15" customWidth="1"/>
    <col min="679" max="686" width="8.75" customWidth="1"/>
    <col min="687" max="687" width="43.875" customWidth="1"/>
    <col min="688" max="689" width="9.75" customWidth="1"/>
    <col min="690" max="690" width="8.375" customWidth="1"/>
    <col min="691" max="691" width="11" customWidth="1"/>
    <col min="692" max="692" width="8.875" customWidth="1"/>
    <col min="932" max="932" width="4.125" customWidth="1"/>
    <col min="933" max="933" width="42.75" customWidth="1"/>
    <col min="934" max="934" width="15" customWidth="1"/>
    <col min="935" max="942" width="8.75" customWidth="1"/>
    <col min="943" max="943" width="43.875" customWidth="1"/>
    <col min="944" max="945" width="9.75" customWidth="1"/>
    <col min="946" max="946" width="8.375" customWidth="1"/>
    <col min="947" max="947" width="11" customWidth="1"/>
    <col min="948" max="948" width="8.875" customWidth="1"/>
    <col min="1188" max="1188" width="4.125" customWidth="1"/>
    <col min="1189" max="1189" width="42.75" customWidth="1"/>
    <col min="1190" max="1190" width="15" customWidth="1"/>
    <col min="1191" max="1198" width="8.75" customWidth="1"/>
    <col min="1199" max="1199" width="43.875" customWidth="1"/>
    <col min="1200" max="1201" width="9.75" customWidth="1"/>
    <col min="1202" max="1202" width="8.375" customWidth="1"/>
    <col min="1203" max="1203" width="11" customWidth="1"/>
    <col min="1204" max="1204" width="8.875" customWidth="1"/>
    <col min="1444" max="1444" width="4.125" customWidth="1"/>
    <col min="1445" max="1445" width="42.75" customWidth="1"/>
    <col min="1446" max="1446" width="15" customWidth="1"/>
    <col min="1447" max="1454" width="8.75" customWidth="1"/>
    <col min="1455" max="1455" width="43.875" customWidth="1"/>
    <col min="1456" max="1457" width="9.75" customWidth="1"/>
    <col min="1458" max="1458" width="8.375" customWidth="1"/>
    <col min="1459" max="1459" width="11" customWidth="1"/>
    <col min="1460" max="1460" width="8.875" customWidth="1"/>
    <col min="1700" max="1700" width="4.125" customWidth="1"/>
    <col min="1701" max="1701" width="42.75" customWidth="1"/>
    <col min="1702" max="1702" width="15" customWidth="1"/>
    <col min="1703" max="1710" width="8.75" customWidth="1"/>
    <col min="1711" max="1711" width="43.875" customWidth="1"/>
    <col min="1712" max="1713" width="9.75" customWidth="1"/>
    <col min="1714" max="1714" width="8.375" customWidth="1"/>
    <col min="1715" max="1715" width="11" customWidth="1"/>
    <col min="1716" max="1716" width="8.875" customWidth="1"/>
    <col min="1956" max="1956" width="4.125" customWidth="1"/>
    <col min="1957" max="1957" width="42.75" customWidth="1"/>
    <col min="1958" max="1958" width="15" customWidth="1"/>
    <col min="1959" max="1966" width="8.75" customWidth="1"/>
    <col min="1967" max="1967" width="43.875" customWidth="1"/>
    <col min="1968" max="1969" width="9.75" customWidth="1"/>
    <col min="1970" max="1970" width="8.375" customWidth="1"/>
    <col min="1971" max="1971" width="11" customWidth="1"/>
    <col min="1972" max="1972" width="8.875" customWidth="1"/>
    <col min="2212" max="2212" width="4.125" customWidth="1"/>
    <col min="2213" max="2213" width="42.75" customWidth="1"/>
    <col min="2214" max="2214" width="15" customWidth="1"/>
    <col min="2215" max="2222" width="8.75" customWidth="1"/>
    <col min="2223" max="2223" width="43.875" customWidth="1"/>
    <col min="2224" max="2225" width="9.75" customWidth="1"/>
    <col min="2226" max="2226" width="8.375" customWidth="1"/>
    <col min="2227" max="2227" width="11" customWidth="1"/>
    <col min="2228" max="2228" width="8.875" customWidth="1"/>
    <col min="2468" max="2468" width="4.125" customWidth="1"/>
    <col min="2469" max="2469" width="42.75" customWidth="1"/>
    <col min="2470" max="2470" width="15" customWidth="1"/>
    <col min="2471" max="2478" width="8.75" customWidth="1"/>
    <col min="2479" max="2479" width="43.875" customWidth="1"/>
    <col min="2480" max="2481" width="9.75" customWidth="1"/>
    <col min="2482" max="2482" width="8.375" customWidth="1"/>
    <col min="2483" max="2483" width="11" customWidth="1"/>
    <col min="2484" max="2484" width="8.875" customWidth="1"/>
    <col min="2724" max="2724" width="4.125" customWidth="1"/>
    <col min="2725" max="2725" width="42.75" customWidth="1"/>
    <col min="2726" max="2726" width="15" customWidth="1"/>
    <col min="2727" max="2734" width="8.75" customWidth="1"/>
    <col min="2735" max="2735" width="43.875" customWidth="1"/>
    <col min="2736" max="2737" width="9.75" customWidth="1"/>
    <col min="2738" max="2738" width="8.375" customWidth="1"/>
    <col min="2739" max="2739" width="11" customWidth="1"/>
    <col min="2740" max="2740" width="8.875" customWidth="1"/>
    <col min="2980" max="2980" width="4.125" customWidth="1"/>
    <col min="2981" max="2981" width="42.75" customWidth="1"/>
    <col min="2982" max="2982" width="15" customWidth="1"/>
    <col min="2983" max="2990" width="8.75" customWidth="1"/>
    <col min="2991" max="2991" width="43.875" customWidth="1"/>
    <col min="2992" max="2993" width="9.75" customWidth="1"/>
    <col min="2994" max="2994" width="8.375" customWidth="1"/>
    <col min="2995" max="2995" width="11" customWidth="1"/>
    <col min="2996" max="2996" width="8.875" customWidth="1"/>
    <col min="3236" max="3236" width="4.125" customWidth="1"/>
    <col min="3237" max="3237" width="42.75" customWidth="1"/>
    <col min="3238" max="3238" width="15" customWidth="1"/>
    <col min="3239" max="3246" width="8.75" customWidth="1"/>
    <col min="3247" max="3247" width="43.875" customWidth="1"/>
    <col min="3248" max="3249" width="9.75" customWidth="1"/>
    <col min="3250" max="3250" width="8.375" customWidth="1"/>
    <col min="3251" max="3251" width="11" customWidth="1"/>
    <col min="3252" max="3252" width="8.875" customWidth="1"/>
    <col min="3492" max="3492" width="4.125" customWidth="1"/>
    <col min="3493" max="3493" width="42.75" customWidth="1"/>
    <col min="3494" max="3494" width="15" customWidth="1"/>
    <col min="3495" max="3502" width="8.75" customWidth="1"/>
    <col min="3503" max="3503" width="43.875" customWidth="1"/>
    <col min="3504" max="3505" width="9.75" customWidth="1"/>
    <col min="3506" max="3506" width="8.375" customWidth="1"/>
    <col min="3507" max="3507" width="11" customWidth="1"/>
    <col min="3508" max="3508" width="8.875" customWidth="1"/>
    <col min="3748" max="3748" width="4.125" customWidth="1"/>
    <col min="3749" max="3749" width="42.75" customWidth="1"/>
    <col min="3750" max="3750" width="15" customWidth="1"/>
    <col min="3751" max="3758" width="8.75" customWidth="1"/>
    <col min="3759" max="3759" width="43.875" customWidth="1"/>
    <col min="3760" max="3761" width="9.75" customWidth="1"/>
    <col min="3762" max="3762" width="8.375" customWidth="1"/>
    <col min="3763" max="3763" width="11" customWidth="1"/>
    <col min="3764" max="3764" width="8.875" customWidth="1"/>
    <col min="4004" max="4004" width="4.125" customWidth="1"/>
    <col min="4005" max="4005" width="42.75" customWidth="1"/>
    <col min="4006" max="4006" width="15" customWidth="1"/>
    <col min="4007" max="4014" width="8.75" customWidth="1"/>
    <col min="4015" max="4015" width="43.875" customWidth="1"/>
    <col min="4016" max="4017" width="9.75" customWidth="1"/>
    <col min="4018" max="4018" width="8.375" customWidth="1"/>
    <col min="4019" max="4019" width="11" customWidth="1"/>
    <col min="4020" max="4020" width="8.875" customWidth="1"/>
    <col min="4260" max="4260" width="4.125" customWidth="1"/>
    <col min="4261" max="4261" width="42.75" customWidth="1"/>
    <col min="4262" max="4262" width="15" customWidth="1"/>
    <col min="4263" max="4270" width="8.75" customWidth="1"/>
    <col min="4271" max="4271" width="43.875" customWidth="1"/>
    <col min="4272" max="4273" width="9.75" customWidth="1"/>
    <col min="4274" max="4274" width="8.375" customWidth="1"/>
    <col min="4275" max="4275" width="11" customWidth="1"/>
    <col min="4276" max="4276" width="8.875" customWidth="1"/>
    <col min="4516" max="4516" width="4.125" customWidth="1"/>
    <col min="4517" max="4517" width="42.75" customWidth="1"/>
    <col min="4518" max="4518" width="15" customWidth="1"/>
    <col min="4519" max="4526" width="8.75" customWidth="1"/>
    <col min="4527" max="4527" width="43.875" customWidth="1"/>
    <col min="4528" max="4529" width="9.75" customWidth="1"/>
    <col min="4530" max="4530" width="8.375" customWidth="1"/>
    <col min="4531" max="4531" width="11" customWidth="1"/>
    <col min="4532" max="4532" width="8.875" customWidth="1"/>
    <col min="4772" max="4772" width="4.125" customWidth="1"/>
    <col min="4773" max="4773" width="42.75" customWidth="1"/>
    <col min="4774" max="4774" width="15" customWidth="1"/>
    <col min="4775" max="4782" width="8.75" customWidth="1"/>
    <col min="4783" max="4783" width="43.875" customWidth="1"/>
    <col min="4784" max="4785" width="9.75" customWidth="1"/>
    <col min="4786" max="4786" width="8.375" customWidth="1"/>
    <col min="4787" max="4787" width="11" customWidth="1"/>
    <col min="4788" max="4788" width="8.875" customWidth="1"/>
    <col min="5028" max="5028" width="4.125" customWidth="1"/>
    <col min="5029" max="5029" width="42.75" customWidth="1"/>
    <col min="5030" max="5030" width="15" customWidth="1"/>
    <col min="5031" max="5038" width="8.75" customWidth="1"/>
    <col min="5039" max="5039" width="43.875" customWidth="1"/>
    <col min="5040" max="5041" width="9.75" customWidth="1"/>
    <col min="5042" max="5042" width="8.375" customWidth="1"/>
    <col min="5043" max="5043" width="11" customWidth="1"/>
    <col min="5044" max="5044" width="8.875" customWidth="1"/>
    <col min="5284" max="5284" width="4.125" customWidth="1"/>
    <col min="5285" max="5285" width="42.75" customWidth="1"/>
    <col min="5286" max="5286" width="15" customWidth="1"/>
    <col min="5287" max="5294" width="8.75" customWidth="1"/>
    <col min="5295" max="5295" width="43.875" customWidth="1"/>
    <col min="5296" max="5297" width="9.75" customWidth="1"/>
    <col min="5298" max="5298" width="8.375" customWidth="1"/>
    <col min="5299" max="5299" width="11" customWidth="1"/>
    <col min="5300" max="5300" width="8.875" customWidth="1"/>
    <col min="5540" max="5540" width="4.125" customWidth="1"/>
    <col min="5541" max="5541" width="42.75" customWidth="1"/>
    <col min="5542" max="5542" width="15" customWidth="1"/>
    <col min="5543" max="5550" width="8.75" customWidth="1"/>
    <col min="5551" max="5551" width="43.875" customWidth="1"/>
    <col min="5552" max="5553" width="9.75" customWidth="1"/>
    <col min="5554" max="5554" width="8.375" customWidth="1"/>
    <col min="5555" max="5555" width="11" customWidth="1"/>
    <col min="5556" max="5556" width="8.875" customWidth="1"/>
    <col min="5796" max="5796" width="4.125" customWidth="1"/>
    <col min="5797" max="5797" width="42.75" customWidth="1"/>
    <col min="5798" max="5798" width="15" customWidth="1"/>
    <col min="5799" max="5806" width="8.75" customWidth="1"/>
    <col min="5807" max="5807" width="43.875" customWidth="1"/>
    <col min="5808" max="5809" width="9.75" customWidth="1"/>
    <col min="5810" max="5810" width="8.375" customWidth="1"/>
    <col min="5811" max="5811" width="11" customWidth="1"/>
    <col min="5812" max="5812" width="8.875" customWidth="1"/>
    <col min="6052" max="6052" width="4.125" customWidth="1"/>
    <col min="6053" max="6053" width="42.75" customWidth="1"/>
    <col min="6054" max="6054" width="15" customWidth="1"/>
    <col min="6055" max="6062" width="8.75" customWidth="1"/>
    <col min="6063" max="6063" width="43.875" customWidth="1"/>
    <col min="6064" max="6065" width="9.75" customWidth="1"/>
    <col min="6066" max="6066" width="8.375" customWidth="1"/>
    <col min="6067" max="6067" width="11" customWidth="1"/>
    <col min="6068" max="6068" width="8.875" customWidth="1"/>
    <col min="6308" max="6308" width="4.125" customWidth="1"/>
    <col min="6309" max="6309" width="42.75" customWidth="1"/>
    <col min="6310" max="6310" width="15" customWidth="1"/>
    <col min="6311" max="6318" width="8.75" customWidth="1"/>
    <col min="6319" max="6319" width="43.875" customWidth="1"/>
    <col min="6320" max="6321" width="9.75" customWidth="1"/>
    <col min="6322" max="6322" width="8.375" customWidth="1"/>
    <col min="6323" max="6323" width="11" customWidth="1"/>
    <col min="6324" max="6324" width="8.875" customWidth="1"/>
    <col min="6564" max="6564" width="4.125" customWidth="1"/>
    <col min="6565" max="6565" width="42.75" customWidth="1"/>
    <col min="6566" max="6566" width="15" customWidth="1"/>
    <col min="6567" max="6574" width="8.75" customWidth="1"/>
    <col min="6575" max="6575" width="43.875" customWidth="1"/>
    <col min="6576" max="6577" width="9.75" customWidth="1"/>
    <col min="6578" max="6578" width="8.375" customWidth="1"/>
    <col min="6579" max="6579" width="11" customWidth="1"/>
    <col min="6580" max="6580" width="8.875" customWidth="1"/>
    <col min="6820" max="6820" width="4.125" customWidth="1"/>
    <col min="6821" max="6821" width="42.75" customWidth="1"/>
    <col min="6822" max="6822" width="15" customWidth="1"/>
    <col min="6823" max="6830" width="8.75" customWidth="1"/>
    <col min="6831" max="6831" width="43.875" customWidth="1"/>
    <col min="6832" max="6833" width="9.75" customWidth="1"/>
    <col min="6834" max="6834" width="8.375" customWidth="1"/>
    <col min="6835" max="6835" width="11" customWidth="1"/>
    <col min="6836" max="6836" width="8.875" customWidth="1"/>
    <col min="7076" max="7076" width="4.125" customWidth="1"/>
    <col min="7077" max="7077" width="42.75" customWidth="1"/>
    <col min="7078" max="7078" width="15" customWidth="1"/>
    <col min="7079" max="7086" width="8.75" customWidth="1"/>
    <col min="7087" max="7087" width="43.875" customWidth="1"/>
    <col min="7088" max="7089" width="9.75" customWidth="1"/>
    <col min="7090" max="7090" width="8.375" customWidth="1"/>
    <col min="7091" max="7091" width="11" customWidth="1"/>
    <col min="7092" max="7092" width="8.875" customWidth="1"/>
    <col min="7332" max="7332" width="4.125" customWidth="1"/>
    <col min="7333" max="7333" width="42.75" customWidth="1"/>
    <col min="7334" max="7334" width="15" customWidth="1"/>
    <col min="7335" max="7342" width="8.75" customWidth="1"/>
    <col min="7343" max="7343" width="43.875" customWidth="1"/>
    <col min="7344" max="7345" width="9.75" customWidth="1"/>
    <col min="7346" max="7346" width="8.375" customWidth="1"/>
    <col min="7347" max="7347" width="11" customWidth="1"/>
    <col min="7348" max="7348" width="8.875" customWidth="1"/>
    <col min="7588" max="7588" width="4.125" customWidth="1"/>
    <col min="7589" max="7589" width="42.75" customWidth="1"/>
    <col min="7590" max="7590" width="15" customWidth="1"/>
    <col min="7591" max="7598" width="8.75" customWidth="1"/>
    <col min="7599" max="7599" width="43.875" customWidth="1"/>
    <col min="7600" max="7601" width="9.75" customWidth="1"/>
    <col min="7602" max="7602" width="8.375" customWidth="1"/>
    <col min="7603" max="7603" width="11" customWidth="1"/>
    <col min="7604" max="7604" width="8.875" customWidth="1"/>
    <col min="7844" max="7844" width="4.125" customWidth="1"/>
    <col min="7845" max="7845" width="42.75" customWidth="1"/>
    <col min="7846" max="7846" width="15" customWidth="1"/>
    <col min="7847" max="7854" width="8.75" customWidth="1"/>
    <col min="7855" max="7855" width="43.875" customWidth="1"/>
    <col min="7856" max="7857" width="9.75" customWidth="1"/>
    <col min="7858" max="7858" width="8.375" customWidth="1"/>
    <col min="7859" max="7859" width="11" customWidth="1"/>
    <col min="7860" max="7860" width="8.875" customWidth="1"/>
    <col min="8100" max="8100" width="4.125" customWidth="1"/>
    <col min="8101" max="8101" width="42.75" customWidth="1"/>
    <col min="8102" max="8102" width="15" customWidth="1"/>
    <col min="8103" max="8110" width="8.75" customWidth="1"/>
    <col min="8111" max="8111" width="43.875" customWidth="1"/>
    <col min="8112" max="8113" width="9.75" customWidth="1"/>
    <col min="8114" max="8114" width="8.375" customWidth="1"/>
    <col min="8115" max="8115" width="11" customWidth="1"/>
    <col min="8116" max="8116" width="8.875" customWidth="1"/>
    <col min="8356" max="8356" width="4.125" customWidth="1"/>
    <col min="8357" max="8357" width="42.75" customWidth="1"/>
    <col min="8358" max="8358" width="15" customWidth="1"/>
    <col min="8359" max="8366" width="8.75" customWidth="1"/>
    <col min="8367" max="8367" width="43.875" customWidth="1"/>
    <col min="8368" max="8369" width="9.75" customWidth="1"/>
    <col min="8370" max="8370" width="8.375" customWidth="1"/>
    <col min="8371" max="8371" width="11" customWidth="1"/>
    <col min="8372" max="8372" width="8.875" customWidth="1"/>
    <col min="8612" max="8612" width="4.125" customWidth="1"/>
    <col min="8613" max="8613" width="42.75" customWidth="1"/>
    <col min="8614" max="8614" width="15" customWidth="1"/>
    <col min="8615" max="8622" width="8.75" customWidth="1"/>
    <col min="8623" max="8623" width="43.875" customWidth="1"/>
    <col min="8624" max="8625" width="9.75" customWidth="1"/>
    <col min="8626" max="8626" width="8.375" customWidth="1"/>
    <col min="8627" max="8627" width="11" customWidth="1"/>
    <col min="8628" max="8628" width="8.875" customWidth="1"/>
    <col min="8868" max="8868" width="4.125" customWidth="1"/>
    <col min="8869" max="8869" width="42.75" customWidth="1"/>
    <col min="8870" max="8870" width="15" customWidth="1"/>
    <col min="8871" max="8878" width="8.75" customWidth="1"/>
    <col min="8879" max="8879" width="43.875" customWidth="1"/>
    <col min="8880" max="8881" width="9.75" customWidth="1"/>
    <col min="8882" max="8882" width="8.375" customWidth="1"/>
    <col min="8883" max="8883" width="11" customWidth="1"/>
    <col min="8884" max="8884" width="8.875" customWidth="1"/>
    <col min="9124" max="9124" width="4.125" customWidth="1"/>
    <col min="9125" max="9125" width="42.75" customWidth="1"/>
    <col min="9126" max="9126" width="15" customWidth="1"/>
    <col min="9127" max="9134" width="8.75" customWidth="1"/>
    <col min="9135" max="9135" width="43.875" customWidth="1"/>
    <col min="9136" max="9137" width="9.75" customWidth="1"/>
    <col min="9138" max="9138" width="8.375" customWidth="1"/>
    <col min="9139" max="9139" width="11" customWidth="1"/>
    <col min="9140" max="9140" width="8.875" customWidth="1"/>
    <col min="9380" max="9380" width="4.125" customWidth="1"/>
    <col min="9381" max="9381" width="42.75" customWidth="1"/>
    <col min="9382" max="9382" width="15" customWidth="1"/>
    <col min="9383" max="9390" width="8.75" customWidth="1"/>
    <col min="9391" max="9391" width="43.875" customWidth="1"/>
    <col min="9392" max="9393" width="9.75" customWidth="1"/>
    <col min="9394" max="9394" width="8.375" customWidth="1"/>
    <col min="9395" max="9395" width="11" customWidth="1"/>
    <col min="9396" max="9396" width="8.875" customWidth="1"/>
    <col min="9636" max="9636" width="4.125" customWidth="1"/>
    <col min="9637" max="9637" width="42.75" customWidth="1"/>
    <col min="9638" max="9638" width="15" customWidth="1"/>
    <col min="9639" max="9646" width="8.75" customWidth="1"/>
    <col min="9647" max="9647" width="43.875" customWidth="1"/>
    <col min="9648" max="9649" width="9.75" customWidth="1"/>
    <col min="9650" max="9650" width="8.375" customWidth="1"/>
    <col min="9651" max="9651" width="11" customWidth="1"/>
    <col min="9652" max="9652" width="8.875" customWidth="1"/>
    <col min="9892" max="9892" width="4.125" customWidth="1"/>
    <col min="9893" max="9893" width="42.75" customWidth="1"/>
    <col min="9894" max="9894" width="15" customWidth="1"/>
    <col min="9895" max="9902" width="8.75" customWidth="1"/>
    <col min="9903" max="9903" width="43.875" customWidth="1"/>
    <col min="9904" max="9905" width="9.75" customWidth="1"/>
    <col min="9906" max="9906" width="8.375" customWidth="1"/>
    <col min="9907" max="9907" width="11" customWidth="1"/>
    <col min="9908" max="9908" width="8.875" customWidth="1"/>
    <col min="10148" max="10148" width="4.125" customWidth="1"/>
    <col min="10149" max="10149" width="42.75" customWidth="1"/>
    <col min="10150" max="10150" width="15" customWidth="1"/>
    <col min="10151" max="10158" width="8.75" customWidth="1"/>
    <col min="10159" max="10159" width="43.875" customWidth="1"/>
    <col min="10160" max="10161" width="9.75" customWidth="1"/>
    <col min="10162" max="10162" width="8.375" customWidth="1"/>
    <col min="10163" max="10163" width="11" customWidth="1"/>
    <col min="10164" max="10164" width="8.875" customWidth="1"/>
    <col min="10404" max="10404" width="4.125" customWidth="1"/>
    <col min="10405" max="10405" width="42.75" customWidth="1"/>
    <col min="10406" max="10406" width="15" customWidth="1"/>
    <col min="10407" max="10414" width="8.75" customWidth="1"/>
    <col min="10415" max="10415" width="43.875" customWidth="1"/>
    <col min="10416" max="10417" width="9.75" customWidth="1"/>
    <col min="10418" max="10418" width="8.375" customWidth="1"/>
    <col min="10419" max="10419" width="11" customWidth="1"/>
    <col min="10420" max="10420" width="8.875" customWidth="1"/>
    <col min="10660" max="10660" width="4.125" customWidth="1"/>
    <col min="10661" max="10661" width="42.75" customWidth="1"/>
    <col min="10662" max="10662" width="15" customWidth="1"/>
    <col min="10663" max="10670" width="8.75" customWidth="1"/>
    <col min="10671" max="10671" width="43.875" customWidth="1"/>
    <col min="10672" max="10673" width="9.75" customWidth="1"/>
    <col min="10674" max="10674" width="8.375" customWidth="1"/>
    <col min="10675" max="10675" width="11" customWidth="1"/>
    <col min="10676" max="10676" width="8.875" customWidth="1"/>
    <col min="10916" max="10916" width="4.125" customWidth="1"/>
    <col min="10917" max="10917" width="42.75" customWidth="1"/>
    <col min="10918" max="10918" width="15" customWidth="1"/>
    <col min="10919" max="10926" width="8.75" customWidth="1"/>
    <col min="10927" max="10927" width="43.875" customWidth="1"/>
    <col min="10928" max="10929" width="9.75" customWidth="1"/>
    <col min="10930" max="10930" width="8.375" customWidth="1"/>
    <col min="10931" max="10931" width="11" customWidth="1"/>
    <col min="10932" max="10932" width="8.875" customWidth="1"/>
    <col min="11172" max="11172" width="4.125" customWidth="1"/>
    <col min="11173" max="11173" width="42.75" customWidth="1"/>
    <col min="11174" max="11174" width="15" customWidth="1"/>
    <col min="11175" max="11182" width="8.75" customWidth="1"/>
    <col min="11183" max="11183" width="43.875" customWidth="1"/>
    <col min="11184" max="11185" width="9.75" customWidth="1"/>
    <col min="11186" max="11186" width="8.375" customWidth="1"/>
    <col min="11187" max="11187" width="11" customWidth="1"/>
    <col min="11188" max="11188" width="8.875" customWidth="1"/>
    <col min="11428" max="11428" width="4.125" customWidth="1"/>
    <col min="11429" max="11429" width="42.75" customWidth="1"/>
    <col min="11430" max="11430" width="15" customWidth="1"/>
    <col min="11431" max="11438" width="8.75" customWidth="1"/>
    <col min="11439" max="11439" width="43.875" customWidth="1"/>
    <col min="11440" max="11441" width="9.75" customWidth="1"/>
    <col min="11442" max="11442" width="8.375" customWidth="1"/>
    <col min="11443" max="11443" width="11" customWidth="1"/>
    <col min="11444" max="11444" width="8.875" customWidth="1"/>
    <col min="11684" max="11684" width="4.125" customWidth="1"/>
    <col min="11685" max="11685" width="42.75" customWidth="1"/>
    <col min="11686" max="11686" width="15" customWidth="1"/>
    <col min="11687" max="11694" width="8.75" customWidth="1"/>
    <col min="11695" max="11695" width="43.875" customWidth="1"/>
    <col min="11696" max="11697" width="9.75" customWidth="1"/>
    <col min="11698" max="11698" width="8.375" customWidth="1"/>
    <col min="11699" max="11699" width="11" customWidth="1"/>
    <col min="11700" max="11700" width="8.875" customWidth="1"/>
    <col min="11940" max="11940" width="4.125" customWidth="1"/>
    <col min="11941" max="11941" width="42.75" customWidth="1"/>
    <col min="11942" max="11942" width="15" customWidth="1"/>
    <col min="11943" max="11950" width="8.75" customWidth="1"/>
    <col min="11951" max="11951" width="43.875" customWidth="1"/>
    <col min="11952" max="11953" width="9.75" customWidth="1"/>
    <col min="11954" max="11954" width="8.375" customWidth="1"/>
    <col min="11955" max="11955" width="11" customWidth="1"/>
    <col min="11956" max="11956" width="8.875" customWidth="1"/>
    <col min="12196" max="12196" width="4.125" customWidth="1"/>
    <col min="12197" max="12197" width="42.75" customWidth="1"/>
    <col min="12198" max="12198" width="15" customWidth="1"/>
    <col min="12199" max="12206" width="8.75" customWidth="1"/>
    <col min="12207" max="12207" width="43.875" customWidth="1"/>
    <col min="12208" max="12209" width="9.75" customWidth="1"/>
    <col min="12210" max="12210" width="8.375" customWidth="1"/>
    <col min="12211" max="12211" width="11" customWidth="1"/>
    <col min="12212" max="12212" width="8.875" customWidth="1"/>
    <col min="12452" max="12452" width="4.125" customWidth="1"/>
    <col min="12453" max="12453" width="42.75" customWidth="1"/>
    <col min="12454" max="12454" width="15" customWidth="1"/>
    <col min="12455" max="12462" width="8.75" customWidth="1"/>
    <col min="12463" max="12463" width="43.875" customWidth="1"/>
    <col min="12464" max="12465" width="9.75" customWidth="1"/>
    <col min="12466" max="12466" width="8.375" customWidth="1"/>
    <col min="12467" max="12467" width="11" customWidth="1"/>
    <col min="12468" max="12468" width="8.875" customWidth="1"/>
    <col min="12708" max="12708" width="4.125" customWidth="1"/>
    <col min="12709" max="12709" width="42.75" customWidth="1"/>
    <col min="12710" max="12710" width="15" customWidth="1"/>
    <col min="12711" max="12718" width="8.75" customWidth="1"/>
    <col min="12719" max="12719" width="43.875" customWidth="1"/>
    <col min="12720" max="12721" width="9.75" customWidth="1"/>
    <col min="12722" max="12722" width="8.375" customWidth="1"/>
    <col min="12723" max="12723" width="11" customWidth="1"/>
    <col min="12724" max="12724" width="8.875" customWidth="1"/>
    <col min="12964" max="12964" width="4.125" customWidth="1"/>
    <col min="12965" max="12965" width="42.75" customWidth="1"/>
    <col min="12966" max="12966" width="15" customWidth="1"/>
    <col min="12967" max="12974" width="8.75" customWidth="1"/>
    <col min="12975" max="12975" width="43.875" customWidth="1"/>
    <col min="12976" max="12977" width="9.75" customWidth="1"/>
    <col min="12978" max="12978" width="8.375" customWidth="1"/>
    <col min="12979" max="12979" width="11" customWidth="1"/>
    <col min="12980" max="12980" width="8.875" customWidth="1"/>
    <col min="13220" max="13220" width="4.125" customWidth="1"/>
    <col min="13221" max="13221" width="42.75" customWidth="1"/>
    <col min="13222" max="13222" width="15" customWidth="1"/>
    <col min="13223" max="13230" width="8.75" customWidth="1"/>
    <col min="13231" max="13231" width="43.875" customWidth="1"/>
    <col min="13232" max="13233" width="9.75" customWidth="1"/>
    <col min="13234" max="13234" width="8.375" customWidth="1"/>
    <col min="13235" max="13235" width="11" customWidth="1"/>
    <col min="13236" max="13236" width="8.875" customWidth="1"/>
    <col min="13476" max="13476" width="4.125" customWidth="1"/>
    <col min="13477" max="13477" width="42.75" customWidth="1"/>
    <col min="13478" max="13478" width="15" customWidth="1"/>
    <col min="13479" max="13486" width="8.75" customWidth="1"/>
    <col min="13487" max="13487" width="43.875" customWidth="1"/>
    <col min="13488" max="13489" width="9.75" customWidth="1"/>
    <col min="13490" max="13490" width="8.375" customWidth="1"/>
    <col min="13491" max="13491" width="11" customWidth="1"/>
    <col min="13492" max="13492" width="8.875" customWidth="1"/>
    <col min="13732" max="13732" width="4.125" customWidth="1"/>
    <col min="13733" max="13733" width="42.75" customWidth="1"/>
    <col min="13734" max="13734" width="15" customWidth="1"/>
    <col min="13735" max="13742" width="8.75" customWidth="1"/>
    <col min="13743" max="13743" width="43.875" customWidth="1"/>
    <col min="13744" max="13745" width="9.75" customWidth="1"/>
    <col min="13746" max="13746" width="8.375" customWidth="1"/>
    <col min="13747" max="13747" width="11" customWidth="1"/>
    <col min="13748" max="13748" width="8.875" customWidth="1"/>
    <col min="13988" max="13988" width="4.125" customWidth="1"/>
    <col min="13989" max="13989" width="42.75" customWidth="1"/>
    <col min="13990" max="13990" width="15" customWidth="1"/>
    <col min="13991" max="13998" width="8.75" customWidth="1"/>
    <col min="13999" max="13999" width="43.875" customWidth="1"/>
    <col min="14000" max="14001" width="9.75" customWidth="1"/>
    <col min="14002" max="14002" width="8.375" customWidth="1"/>
    <col min="14003" max="14003" width="11" customWidth="1"/>
    <col min="14004" max="14004" width="8.875" customWidth="1"/>
    <col min="14244" max="14244" width="4.125" customWidth="1"/>
    <col min="14245" max="14245" width="42.75" customWidth="1"/>
    <col min="14246" max="14246" width="15" customWidth="1"/>
    <col min="14247" max="14254" width="8.75" customWidth="1"/>
    <col min="14255" max="14255" width="43.875" customWidth="1"/>
    <col min="14256" max="14257" width="9.75" customWidth="1"/>
    <col min="14258" max="14258" width="8.375" customWidth="1"/>
    <col min="14259" max="14259" width="11" customWidth="1"/>
    <col min="14260" max="14260" width="8.875" customWidth="1"/>
    <col min="14500" max="14500" width="4.125" customWidth="1"/>
    <col min="14501" max="14501" width="42.75" customWidth="1"/>
    <col min="14502" max="14502" width="15" customWidth="1"/>
    <col min="14503" max="14510" width="8.75" customWidth="1"/>
    <col min="14511" max="14511" width="43.875" customWidth="1"/>
    <col min="14512" max="14513" width="9.75" customWidth="1"/>
    <col min="14514" max="14514" width="8.375" customWidth="1"/>
    <col min="14515" max="14515" width="11" customWidth="1"/>
    <col min="14516" max="14516" width="8.875" customWidth="1"/>
    <col min="14756" max="14756" width="4.125" customWidth="1"/>
    <col min="14757" max="14757" width="42.75" customWidth="1"/>
    <col min="14758" max="14758" width="15" customWidth="1"/>
    <col min="14759" max="14766" width="8.75" customWidth="1"/>
    <col min="14767" max="14767" width="43.875" customWidth="1"/>
    <col min="14768" max="14769" width="9.75" customWidth="1"/>
    <col min="14770" max="14770" width="8.375" customWidth="1"/>
    <col min="14771" max="14771" width="11" customWidth="1"/>
    <col min="14772" max="14772" width="8.875" customWidth="1"/>
    <col min="15012" max="15012" width="4.125" customWidth="1"/>
    <col min="15013" max="15013" width="42.75" customWidth="1"/>
    <col min="15014" max="15014" width="15" customWidth="1"/>
    <col min="15015" max="15022" width="8.75" customWidth="1"/>
    <col min="15023" max="15023" width="43.875" customWidth="1"/>
    <col min="15024" max="15025" width="9.75" customWidth="1"/>
    <col min="15026" max="15026" width="8.375" customWidth="1"/>
    <col min="15027" max="15027" width="11" customWidth="1"/>
    <col min="15028" max="15028" width="8.875" customWidth="1"/>
    <col min="15268" max="15268" width="4.125" customWidth="1"/>
    <col min="15269" max="15269" width="42.75" customWidth="1"/>
    <col min="15270" max="15270" width="15" customWidth="1"/>
    <col min="15271" max="15278" width="8.75" customWidth="1"/>
    <col min="15279" max="15279" width="43.875" customWidth="1"/>
    <col min="15280" max="15281" width="9.75" customWidth="1"/>
    <col min="15282" max="15282" width="8.375" customWidth="1"/>
    <col min="15283" max="15283" width="11" customWidth="1"/>
    <col min="15284" max="15284" width="8.875" customWidth="1"/>
    <col min="15524" max="15524" width="4.125" customWidth="1"/>
    <col min="15525" max="15525" width="42.75" customWidth="1"/>
    <col min="15526" max="15526" width="15" customWidth="1"/>
    <col min="15527" max="15534" width="8.75" customWidth="1"/>
    <col min="15535" max="15535" width="43.875" customWidth="1"/>
    <col min="15536" max="15537" width="9.75" customWidth="1"/>
    <col min="15538" max="15538" width="8.375" customWidth="1"/>
    <col min="15539" max="15539" width="11" customWidth="1"/>
    <col min="15540" max="15540" width="8.875" customWidth="1"/>
    <col min="15780" max="15780" width="4.125" customWidth="1"/>
    <col min="15781" max="15781" width="42.75" customWidth="1"/>
    <col min="15782" max="15782" width="15" customWidth="1"/>
    <col min="15783" max="15790" width="8.75" customWidth="1"/>
    <col min="15791" max="15791" width="43.875" customWidth="1"/>
    <col min="15792" max="15793" width="9.75" customWidth="1"/>
    <col min="15794" max="15794" width="8.375" customWidth="1"/>
    <col min="15795" max="15795" width="11" customWidth="1"/>
    <col min="15796" max="15796" width="8.875" customWidth="1"/>
    <col min="16036" max="16036" width="4.125" customWidth="1"/>
    <col min="16037" max="16037" width="42.75" customWidth="1"/>
    <col min="16038" max="16038" width="15" customWidth="1"/>
    <col min="16039" max="16046" width="8.75" customWidth="1"/>
    <col min="16047" max="16047" width="43.875" customWidth="1"/>
    <col min="16048" max="16049" width="9.75" customWidth="1"/>
    <col min="16050" max="16050" width="8.375" customWidth="1"/>
    <col min="16051" max="16051" width="11" customWidth="1"/>
    <col min="16052" max="16052" width="8.875" customWidth="1"/>
  </cols>
  <sheetData>
    <row r="1" ht="31.5" customHeight="1" spans="1:20">
      <c r="A1" s="1" t="s">
        <v>0</v>
      </c>
      <c r="B1" s="2"/>
      <c r="C1" s="2"/>
      <c r="D1" s="2"/>
      <c r="E1" s="2"/>
      <c r="F1" s="2"/>
      <c r="G1" s="2"/>
      <c r="H1" s="2"/>
      <c r="I1" s="2"/>
      <c r="J1" s="2"/>
      <c r="K1" s="2"/>
      <c r="L1" s="44"/>
      <c r="M1" s="2"/>
      <c r="N1" s="2"/>
      <c r="O1" s="2"/>
      <c r="P1" s="2"/>
      <c r="Q1" s="2"/>
      <c r="R1" s="2"/>
      <c r="S1" s="57"/>
      <c r="T1" s="57"/>
    </row>
    <row r="2" ht="14.25" customHeight="1" spans="1:20">
      <c r="A2" s="3" t="s">
        <v>1</v>
      </c>
      <c r="B2" s="4"/>
      <c r="C2" s="4"/>
      <c r="D2" s="4"/>
      <c r="E2" s="4"/>
      <c r="F2" s="4"/>
      <c r="G2" s="4"/>
      <c r="H2" s="4"/>
      <c r="I2" s="4"/>
      <c r="J2" s="4"/>
      <c r="K2" s="4"/>
      <c r="L2" s="45"/>
      <c r="M2" s="4"/>
      <c r="N2" s="4"/>
      <c r="O2" s="4"/>
      <c r="P2" s="4"/>
      <c r="Q2" s="4"/>
      <c r="R2" s="4"/>
      <c r="S2" s="58"/>
      <c r="T2" s="58"/>
    </row>
    <row r="3" ht="22.5" customHeight="1" spans="1:21">
      <c r="A3" s="5" t="s">
        <v>2</v>
      </c>
      <c r="B3" s="6" t="s">
        <v>3</v>
      </c>
      <c r="C3" s="6" t="s">
        <v>4</v>
      </c>
      <c r="D3" s="6" t="s">
        <v>5</v>
      </c>
      <c r="E3" s="7" t="s">
        <v>6</v>
      </c>
      <c r="F3" s="7" t="s">
        <v>7</v>
      </c>
      <c r="G3" s="8" t="s">
        <v>8</v>
      </c>
      <c r="H3" s="8"/>
      <c r="I3" s="8"/>
      <c r="J3" s="8"/>
      <c r="K3" s="8"/>
      <c r="L3" s="46" t="s">
        <v>9</v>
      </c>
      <c r="M3" s="6" t="s">
        <v>10</v>
      </c>
      <c r="N3" s="6" t="s">
        <v>11</v>
      </c>
      <c r="O3" s="6" t="s">
        <v>12</v>
      </c>
      <c r="P3" s="6" t="s">
        <v>13</v>
      </c>
      <c r="Q3" s="6" t="s">
        <v>14</v>
      </c>
      <c r="R3" s="6" t="s">
        <v>15</v>
      </c>
      <c r="S3" s="59" t="s">
        <v>16</v>
      </c>
      <c r="T3" s="59" t="s">
        <v>17</v>
      </c>
      <c r="U3" s="60" t="s">
        <v>18</v>
      </c>
    </row>
    <row r="4" ht="22.5" customHeight="1" spans="1:21">
      <c r="A4" s="5"/>
      <c r="B4" s="6"/>
      <c r="C4" s="6"/>
      <c r="D4" s="6"/>
      <c r="E4" s="7"/>
      <c r="F4" s="7"/>
      <c r="G4" s="8" t="s">
        <v>19</v>
      </c>
      <c r="H4" s="8" t="s">
        <v>20</v>
      </c>
      <c r="I4" s="8" t="s">
        <v>21</v>
      </c>
      <c r="J4" s="8" t="s">
        <v>22</v>
      </c>
      <c r="K4" s="8" t="s">
        <v>23</v>
      </c>
      <c r="L4" s="46"/>
      <c r="M4" s="6"/>
      <c r="N4" s="6"/>
      <c r="O4" s="6"/>
      <c r="P4" s="6"/>
      <c r="Q4" s="6"/>
      <c r="R4" s="6"/>
      <c r="S4" s="61"/>
      <c r="T4" s="61"/>
      <c r="U4" s="62"/>
    </row>
    <row r="5" ht="24.75" customHeight="1" spans="1:21">
      <c r="A5" s="9"/>
      <c r="B5" s="9"/>
      <c r="C5" s="9" t="s">
        <v>24</v>
      </c>
      <c r="D5" s="25">
        <f t="shared" ref="D5:U5" si="0">D8+D188+D198+D204+D172+D207+D161</f>
        <v>165</v>
      </c>
      <c r="E5" s="25">
        <f t="shared" si="0"/>
        <v>187378</v>
      </c>
      <c r="F5" s="25">
        <f t="shared" si="0"/>
        <v>16625</v>
      </c>
      <c r="G5" s="25">
        <f t="shared" si="0"/>
        <v>161396</v>
      </c>
      <c r="H5" s="25">
        <f t="shared" si="0"/>
        <v>130633</v>
      </c>
      <c r="I5" s="25">
        <f t="shared" si="0"/>
        <v>27633</v>
      </c>
      <c r="J5" s="25">
        <f t="shared" si="0"/>
        <v>0</v>
      </c>
      <c r="K5" s="25">
        <f t="shared" si="0"/>
        <v>2530</v>
      </c>
      <c r="L5" s="25">
        <f t="shared" si="0"/>
        <v>42943.94</v>
      </c>
      <c r="M5" s="25">
        <f t="shared" si="0"/>
        <v>0</v>
      </c>
      <c r="N5" s="25">
        <f t="shared" si="0"/>
        <v>0</v>
      </c>
      <c r="O5" s="25">
        <f t="shared" si="0"/>
        <v>0</v>
      </c>
      <c r="P5" s="25">
        <f t="shared" si="0"/>
        <v>0</v>
      </c>
      <c r="Q5" s="25" t="e">
        <f t="shared" si="0"/>
        <v>#VALUE!</v>
      </c>
      <c r="R5" s="25" t="e">
        <f t="shared" si="0"/>
        <v>#VALUE!</v>
      </c>
      <c r="S5" s="63">
        <f t="shared" si="0"/>
        <v>62638.7</v>
      </c>
      <c r="T5" s="63">
        <f t="shared" si="0"/>
        <v>42943.9</v>
      </c>
      <c r="U5" s="63">
        <f t="shared" si="0"/>
        <v>52085.52</v>
      </c>
    </row>
    <row r="6" ht="21" customHeight="1" spans="1:21">
      <c r="A6" s="26"/>
      <c r="B6" s="26"/>
      <c r="C6" s="26" t="s">
        <v>25</v>
      </c>
      <c r="D6" s="27">
        <f t="shared" ref="D6:L6" si="1">D9+D173+D189+D162</f>
        <v>42</v>
      </c>
      <c r="E6" s="27">
        <f t="shared" si="1"/>
        <v>75785</v>
      </c>
      <c r="F6" s="27">
        <f t="shared" si="1"/>
        <v>16625</v>
      </c>
      <c r="G6" s="27">
        <f t="shared" si="1"/>
        <v>55881</v>
      </c>
      <c r="H6" s="27">
        <f t="shared" si="1"/>
        <v>38571</v>
      </c>
      <c r="I6" s="27">
        <f t="shared" si="1"/>
        <v>16780</v>
      </c>
      <c r="J6" s="27">
        <f t="shared" si="1"/>
        <v>0</v>
      </c>
      <c r="K6" s="27">
        <f t="shared" si="1"/>
        <v>530</v>
      </c>
      <c r="L6" s="27">
        <f t="shared" si="1"/>
        <v>16842.1</v>
      </c>
      <c r="M6" s="27"/>
      <c r="N6" s="27"/>
      <c r="O6" s="27"/>
      <c r="P6" s="27"/>
      <c r="Q6" s="27"/>
      <c r="R6" s="27"/>
      <c r="S6" s="27">
        <f>S9+S173+S189+S162</f>
        <v>21112.9</v>
      </c>
      <c r="T6" s="27">
        <f>T9+T173+T189+T162</f>
        <v>16842.1</v>
      </c>
      <c r="U6" s="27">
        <f>U9+U173+U189+U162</f>
        <v>18977.5</v>
      </c>
    </row>
    <row r="7" ht="21" customHeight="1" spans="1:21">
      <c r="A7" s="26"/>
      <c r="B7" s="26"/>
      <c r="C7" s="26" t="s">
        <v>26</v>
      </c>
      <c r="D7" s="28">
        <f t="shared" ref="D7:L7" si="2">D10+D177+D194+D199+D205+D208+D164</f>
        <v>123</v>
      </c>
      <c r="E7" s="28">
        <f t="shared" si="2"/>
        <v>111593</v>
      </c>
      <c r="F7" s="28">
        <f t="shared" si="2"/>
        <v>0</v>
      </c>
      <c r="G7" s="28">
        <f t="shared" si="2"/>
        <v>105515</v>
      </c>
      <c r="H7" s="28">
        <f t="shared" si="2"/>
        <v>92062</v>
      </c>
      <c r="I7" s="28">
        <f t="shared" si="2"/>
        <v>10853</v>
      </c>
      <c r="J7" s="28">
        <f t="shared" si="2"/>
        <v>0</v>
      </c>
      <c r="K7" s="28">
        <f t="shared" si="2"/>
        <v>2000</v>
      </c>
      <c r="L7" s="28">
        <f t="shared" si="2"/>
        <v>26101.84</v>
      </c>
      <c r="M7" s="28"/>
      <c r="N7" s="28"/>
      <c r="O7" s="28"/>
      <c r="P7" s="28"/>
      <c r="Q7" s="28"/>
      <c r="R7" s="28"/>
      <c r="S7" s="28">
        <f>S10+S177+S194+S199+S205+S208+S164</f>
        <v>41525.8</v>
      </c>
      <c r="T7" s="28">
        <f>T10+T177+T194+T199+T205+T208+T164</f>
        <v>26101.8</v>
      </c>
      <c r="U7" s="28">
        <f>U10+U177+U194+U199+U205+U208+U164</f>
        <v>33108.02</v>
      </c>
    </row>
    <row r="8" ht="24" customHeight="1" spans="1:21">
      <c r="A8" s="29"/>
      <c r="B8" s="29"/>
      <c r="C8" s="30" t="s">
        <v>27</v>
      </c>
      <c r="D8" s="31">
        <f t="shared" ref="D8:U8" si="3">D11+D54+D106+D122+D129+D148</f>
        <v>131</v>
      </c>
      <c r="E8" s="31">
        <f t="shared" si="3"/>
        <v>140097</v>
      </c>
      <c r="F8" s="31">
        <f t="shared" si="3"/>
        <v>12518</v>
      </c>
      <c r="G8" s="31">
        <f t="shared" si="3"/>
        <v>118385</v>
      </c>
      <c r="H8" s="31">
        <f t="shared" si="3"/>
        <v>107529</v>
      </c>
      <c r="I8" s="31">
        <f t="shared" si="3"/>
        <v>8256</v>
      </c>
      <c r="J8" s="31">
        <f t="shared" si="3"/>
        <v>0</v>
      </c>
      <c r="K8" s="31">
        <f t="shared" si="3"/>
        <v>2000</v>
      </c>
      <c r="L8" s="31">
        <f t="shared" si="3"/>
        <v>38322.94</v>
      </c>
      <c r="M8" s="31">
        <f t="shared" si="3"/>
        <v>0</v>
      </c>
      <c r="N8" s="31">
        <f t="shared" si="3"/>
        <v>0</v>
      </c>
      <c r="O8" s="31">
        <f t="shared" si="3"/>
        <v>0</v>
      </c>
      <c r="P8" s="31">
        <f t="shared" si="3"/>
        <v>0</v>
      </c>
      <c r="Q8" s="31" t="e">
        <f t="shared" si="3"/>
        <v>#VALUE!</v>
      </c>
      <c r="R8" s="31" t="e">
        <f t="shared" si="3"/>
        <v>#VALUE!</v>
      </c>
      <c r="S8" s="31">
        <f t="shared" si="3"/>
        <v>53397.1</v>
      </c>
      <c r="T8" s="31">
        <f t="shared" si="3"/>
        <v>38323.1</v>
      </c>
      <c r="U8" s="31">
        <f t="shared" si="3"/>
        <v>45411.72</v>
      </c>
    </row>
    <row r="9" ht="21" customHeight="1" spans="1:21">
      <c r="A9" s="26"/>
      <c r="B9" s="26"/>
      <c r="C9" s="26" t="s">
        <v>25</v>
      </c>
      <c r="D9" s="27">
        <f t="shared" ref="D9:L9" si="4">D55+D123+D149+D12+D130</f>
        <v>34</v>
      </c>
      <c r="E9" s="27">
        <f t="shared" si="4"/>
        <v>54255</v>
      </c>
      <c r="F9" s="27">
        <f t="shared" si="4"/>
        <v>12518</v>
      </c>
      <c r="G9" s="27">
        <f t="shared" si="4"/>
        <v>38621</v>
      </c>
      <c r="H9" s="27">
        <f t="shared" si="4"/>
        <v>34565</v>
      </c>
      <c r="I9" s="27">
        <f t="shared" si="4"/>
        <v>4056</v>
      </c>
      <c r="J9" s="27">
        <f t="shared" si="4"/>
        <v>0</v>
      </c>
      <c r="K9" s="27">
        <f t="shared" si="4"/>
        <v>0</v>
      </c>
      <c r="L9" s="27">
        <f t="shared" si="4"/>
        <v>16040.9</v>
      </c>
      <c r="M9" s="27"/>
      <c r="N9" s="27"/>
      <c r="O9" s="27"/>
      <c r="P9" s="27"/>
      <c r="Q9" s="27"/>
      <c r="R9" s="27"/>
      <c r="S9" s="27">
        <f>S55+S123+S149+S12+S130</f>
        <v>19510.5</v>
      </c>
      <c r="T9" s="27">
        <f>T55+T123+T149+T12+T130</f>
        <v>16040.9</v>
      </c>
      <c r="U9" s="27">
        <f>U55+U123+U149+U12+U130</f>
        <v>17775.7</v>
      </c>
    </row>
    <row r="10" ht="21" customHeight="1" spans="1:21">
      <c r="A10" s="26"/>
      <c r="B10" s="26"/>
      <c r="C10" s="26" t="s">
        <v>26</v>
      </c>
      <c r="D10" s="28">
        <f t="shared" ref="D10:L10" si="5">D21+D77+D107+D126+D132+D152</f>
        <v>97</v>
      </c>
      <c r="E10" s="28">
        <f t="shared" si="5"/>
        <v>85842</v>
      </c>
      <c r="F10" s="28">
        <f t="shared" si="5"/>
        <v>0</v>
      </c>
      <c r="G10" s="28">
        <f t="shared" si="5"/>
        <v>79764</v>
      </c>
      <c r="H10" s="28">
        <f t="shared" si="5"/>
        <v>72964</v>
      </c>
      <c r="I10" s="28">
        <f t="shared" si="5"/>
        <v>4200</v>
      </c>
      <c r="J10" s="28">
        <f t="shared" si="5"/>
        <v>0</v>
      </c>
      <c r="K10" s="28">
        <f t="shared" si="5"/>
        <v>2000</v>
      </c>
      <c r="L10" s="28">
        <f t="shared" si="5"/>
        <v>22282.04</v>
      </c>
      <c r="M10" s="28"/>
      <c r="N10" s="28"/>
      <c r="O10" s="28"/>
      <c r="P10" s="28"/>
      <c r="Q10" s="28"/>
      <c r="R10" s="28"/>
      <c r="S10" s="28">
        <f>S21+S77+S107+S126+S132+S152</f>
        <v>33886.6</v>
      </c>
      <c r="T10" s="28">
        <f>T21+T77+T107+T126+T132+T152</f>
        <v>22282.2</v>
      </c>
      <c r="U10" s="28">
        <f>U21+U77+U107+U126+U132+U152</f>
        <v>27636.02</v>
      </c>
    </row>
    <row r="11" ht="21" customHeight="1" spans="1:21">
      <c r="A11" s="32"/>
      <c r="B11" s="32"/>
      <c r="C11" s="33" t="s">
        <v>28</v>
      </c>
      <c r="D11" s="34">
        <f t="shared" ref="D11:L11" si="6">D12+D21</f>
        <v>40</v>
      </c>
      <c r="E11" s="34">
        <f t="shared" si="6"/>
        <v>62383</v>
      </c>
      <c r="F11" s="34">
        <f t="shared" si="6"/>
        <v>6715</v>
      </c>
      <c r="G11" s="34">
        <f t="shared" si="6"/>
        <v>51899</v>
      </c>
      <c r="H11" s="34">
        <f t="shared" si="6"/>
        <v>47099</v>
      </c>
      <c r="I11" s="34">
        <f t="shared" si="6"/>
        <v>4200</v>
      </c>
      <c r="J11" s="34"/>
      <c r="K11" s="34"/>
      <c r="L11" s="34">
        <f t="shared" si="6"/>
        <v>9419.64</v>
      </c>
      <c r="M11" s="34"/>
      <c r="N11" s="34"/>
      <c r="O11" s="34"/>
      <c r="P11" s="34"/>
      <c r="Q11" s="34"/>
      <c r="R11" s="34"/>
      <c r="S11" s="34">
        <f>S12+S21</f>
        <v>18839.6</v>
      </c>
      <c r="T11" s="34">
        <f>T12+T21</f>
        <v>9419.8</v>
      </c>
      <c r="U11" s="34">
        <f>U12+U21</f>
        <v>13648.32</v>
      </c>
    </row>
    <row r="12" ht="21" customHeight="1" spans="1:21">
      <c r="A12" s="26"/>
      <c r="B12" s="26"/>
      <c r="C12" s="26" t="s">
        <v>25</v>
      </c>
      <c r="D12" s="28">
        <f>COUNT(A13:A20)</f>
        <v>8</v>
      </c>
      <c r="E12" s="28">
        <f t="shared" ref="E12:L12" si="7">SUM(E13:E20)</f>
        <v>14843</v>
      </c>
      <c r="F12" s="28">
        <f t="shared" si="7"/>
        <v>6715</v>
      </c>
      <c r="G12" s="28">
        <f t="shared" si="7"/>
        <v>8128</v>
      </c>
      <c r="H12" s="28">
        <f t="shared" si="7"/>
        <v>8128</v>
      </c>
      <c r="I12" s="28">
        <f t="shared" si="7"/>
        <v>0</v>
      </c>
      <c r="J12" s="28"/>
      <c r="K12" s="28"/>
      <c r="L12" s="28">
        <f t="shared" si="7"/>
        <v>1625.6</v>
      </c>
      <c r="M12" s="28"/>
      <c r="N12" s="28"/>
      <c r="O12" s="28"/>
      <c r="P12" s="28"/>
      <c r="Q12" s="28"/>
      <c r="R12" s="28"/>
      <c r="S12" s="28">
        <f>SUM(S13:S20)</f>
        <v>3251.2</v>
      </c>
      <c r="T12" s="28">
        <f>SUM(T13:T20)</f>
        <v>1625.6</v>
      </c>
      <c r="U12" s="28">
        <f>SUM(U13:U20)</f>
        <v>2438.4</v>
      </c>
    </row>
    <row r="13" ht="45" customHeight="1" spans="1:21">
      <c r="A13" s="35">
        <v>1</v>
      </c>
      <c r="B13" s="35"/>
      <c r="C13" s="36" t="s">
        <v>29</v>
      </c>
      <c r="D13" s="37" t="s">
        <v>30</v>
      </c>
      <c r="E13" s="38">
        <v>4318</v>
      </c>
      <c r="F13" s="38">
        <v>3079</v>
      </c>
      <c r="G13" s="38">
        <v>1239</v>
      </c>
      <c r="H13" s="38">
        <v>1239</v>
      </c>
      <c r="I13" s="38"/>
      <c r="J13" s="38"/>
      <c r="K13" s="38"/>
      <c r="L13" s="47">
        <v>247.8</v>
      </c>
      <c r="M13" s="48" t="s">
        <v>31</v>
      </c>
      <c r="N13" s="38" t="s">
        <v>32</v>
      </c>
      <c r="O13" s="49" t="s">
        <v>33</v>
      </c>
      <c r="P13" s="50" t="s">
        <v>34</v>
      </c>
      <c r="Q13" s="42" t="s">
        <v>35</v>
      </c>
      <c r="R13" s="38" t="s">
        <v>36</v>
      </c>
      <c r="S13" s="64">
        <f t="shared" ref="S13:S20" si="8">H13*0.4</f>
        <v>495.6</v>
      </c>
      <c r="T13" s="64">
        <f t="shared" ref="T13:T20" si="9">H13*0.2</f>
        <v>247.8</v>
      </c>
      <c r="U13" s="65">
        <v>371.7</v>
      </c>
    </row>
    <row r="14" ht="45" customHeight="1" spans="1:21">
      <c r="A14" s="35">
        <v>2</v>
      </c>
      <c r="B14" s="35"/>
      <c r="C14" s="36" t="s">
        <v>37</v>
      </c>
      <c r="D14" s="38" t="s">
        <v>38</v>
      </c>
      <c r="E14" s="38">
        <v>1474</v>
      </c>
      <c r="F14" s="38">
        <v>300</v>
      </c>
      <c r="G14" s="38">
        <v>1174</v>
      </c>
      <c r="H14" s="38">
        <v>1174</v>
      </c>
      <c r="I14" s="38"/>
      <c r="J14" s="38"/>
      <c r="K14" s="38"/>
      <c r="L14" s="47">
        <v>234.8</v>
      </c>
      <c r="M14" s="51" t="s">
        <v>39</v>
      </c>
      <c r="N14" s="38" t="s">
        <v>40</v>
      </c>
      <c r="O14" s="38" t="s">
        <v>41</v>
      </c>
      <c r="P14" s="38" t="s">
        <v>42</v>
      </c>
      <c r="Q14" s="38" t="s">
        <v>43</v>
      </c>
      <c r="R14" s="38" t="s">
        <v>44</v>
      </c>
      <c r="S14" s="64">
        <f t="shared" si="8"/>
        <v>469.6</v>
      </c>
      <c r="T14" s="64">
        <f t="shared" si="9"/>
        <v>234.8</v>
      </c>
      <c r="U14" s="65">
        <v>352.2</v>
      </c>
    </row>
    <row r="15" ht="45" customHeight="1" spans="1:21">
      <c r="A15" s="35">
        <v>3</v>
      </c>
      <c r="B15" s="35"/>
      <c r="C15" s="36" t="s">
        <v>45</v>
      </c>
      <c r="D15" s="37" t="s">
        <v>46</v>
      </c>
      <c r="E15" s="38">
        <v>790</v>
      </c>
      <c r="F15" s="38">
        <v>380</v>
      </c>
      <c r="G15" s="38">
        <v>410</v>
      </c>
      <c r="H15" s="38">
        <v>410</v>
      </c>
      <c r="I15" s="38"/>
      <c r="J15" s="38"/>
      <c r="K15" s="38"/>
      <c r="L15" s="47">
        <v>82</v>
      </c>
      <c r="M15" s="48" t="s">
        <v>47</v>
      </c>
      <c r="N15" s="49" t="s">
        <v>40</v>
      </c>
      <c r="O15" s="49" t="s">
        <v>41</v>
      </c>
      <c r="P15" s="50" t="s">
        <v>48</v>
      </c>
      <c r="Q15" s="42" t="s">
        <v>49</v>
      </c>
      <c r="R15" s="42" t="s">
        <v>50</v>
      </c>
      <c r="S15" s="64">
        <f t="shared" si="8"/>
        <v>164</v>
      </c>
      <c r="T15" s="64">
        <f t="shared" si="9"/>
        <v>82</v>
      </c>
      <c r="U15" s="65">
        <v>123</v>
      </c>
    </row>
    <row r="16" ht="45" customHeight="1" spans="1:21">
      <c r="A16" s="35">
        <v>4</v>
      </c>
      <c r="B16" s="35"/>
      <c r="C16" s="36" t="s">
        <v>51</v>
      </c>
      <c r="D16" s="37" t="s">
        <v>52</v>
      </c>
      <c r="E16" s="38">
        <v>4820</v>
      </c>
      <c r="F16" s="38">
        <v>1890</v>
      </c>
      <c r="G16" s="38">
        <v>2930</v>
      </c>
      <c r="H16" s="38">
        <v>2930</v>
      </c>
      <c r="I16" s="38"/>
      <c r="J16" s="38"/>
      <c r="K16" s="38"/>
      <c r="L16" s="47">
        <v>586</v>
      </c>
      <c r="M16" s="48" t="s">
        <v>53</v>
      </c>
      <c r="N16" s="49" t="s">
        <v>32</v>
      </c>
      <c r="O16" s="49" t="s">
        <v>41</v>
      </c>
      <c r="P16" s="50" t="s">
        <v>54</v>
      </c>
      <c r="Q16" s="42" t="s">
        <v>49</v>
      </c>
      <c r="R16" s="42" t="s">
        <v>55</v>
      </c>
      <c r="S16" s="64">
        <f t="shared" si="8"/>
        <v>1172</v>
      </c>
      <c r="T16" s="64">
        <f t="shared" si="9"/>
        <v>586</v>
      </c>
      <c r="U16" s="65">
        <v>879</v>
      </c>
    </row>
    <row r="17" ht="45" customHeight="1" spans="1:21">
      <c r="A17" s="35">
        <v>5</v>
      </c>
      <c r="B17" s="35"/>
      <c r="C17" s="36" t="s">
        <v>56</v>
      </c>
      <c r="D17" s="37" t="s">
        <v>57</v>
      </c>
      <c r="E17" s="38">
        <v>957</v>
      </c>
      <c r="F17" s="12">
        <v>0</v>
      </c>
      <c r="G17" s="38">
        <v>957</v>
      </c>
      <c r="H17" s="38">
        <v>957</v>
      </c>
      <c r="I17" s="38"/>
      <c r="J17" s="38"/>
      <c r="K17" s="38"/>
      <c r="L17" s="47">
        <v>191.4</v>
      </c>
      <c r="M17" s="48" t="s">
        <v>58</v>
      </c>
      <c r="N17" s="49" t="s">
        <v>40</v>
      </c>
      <c r="O17" s="49" t="s">
        <v>41</v>
      </c>
      <c r="P17" s="50" t="s">
        <v>59</v>
      </c>
      <c r="Q17" s="42" t="s">
        <v>35</v>
      </c>
      <c r="R17" s="42" t="s">
        <v>60</v>
      </c>
      <c r="S17" s="64">
        <f t="shared" si="8"/>
        <v>382.8</v>
      </c>
      <c r="T17" s="64">
        <f t="shared" si="9"/>
        <v>191.4</v>
      </c>
      <c r="U17" s="65">
        <v>287.1</v>
      </c>
    </row>
    <row r="18" ht="59.1" customHeight="1" spans="1:21">
      <c r="A18" s="35">
        <v>6</v>
      </c>
      <c r="B18" s="35"/>
      <c r="C18" s="36" t="s">
        <v>61</v>
      </c>
      <c r="D18" s="37" t="s">
        <v>62</v>
      </c>
      <c r="E18" s="38">
        <v>1774</v>
      </c>
      <c r="F18" s="38">
        <v>687</v>
      </c>
      <c r="G18" s="38">
        <v>1087</v>
      </c>
      <c r="H18" s="38">
        <v>1087</v>
      </c>
      <c r="I18" s="38"/>
      <c r="J18" s="38"/>
      <c r="K18" s="38"/>
      <c r="L18" s="47">
        <v>217.4</v>
      </c>
      <c r="M18" s="48" t="s">
        <v>63</v>
      </c>
      <c r="N18" s="49" t="s">
        <v>40</v>
      </c>
      <c r="O18" s="49" t="s">
        <v>41</v>
      </c>
      <c r="P18" s="50" t="s">
        <v>64</v>
      </c>
      <c r="Q18" s="42" t="s">
        <v>49</v>
      </c>
      <c r="R18" s="42" t="s">
        <v>65</v>
      </c>
      <c r="S18" s="64">
        <f t="shared" si="8"/>
        <v>434.8</v>
      </c>
      <c r="T18" s="64">
        <f t="shared" si="9"/>
        <v>217.4</v>
      </c>
      <c r="U18" s="65">
        <v>326.1</v>
      </c>
    </row>
    <row r="19" ht="45" customHeight="1" spans="1:21">
      <c r="A19" s="35">
        <v>7</v>
      </c>
      <c r="B19" s="35"/>
      <c r="C19" s="36" t="s">
        <v>66</v>
      </c>
      <c r="D19" s="37" t="s">
        <v>62</v>
      </c>
      <c r="E19" s="38">
        <v>630</v>
      </c>
      <c r="F19" s="38">
        <v>379</v>
      </c>
      <c r="G19" s="38">
        <v>251</v>
      </c>
      <c r="H19" s="38">
        <v>251</v>
      </c>
      <c r="I19" s="38"/>
      <c r="J19" s="38"/>
      <c r="K19" s="38"/>
      <c r="L19" s="47">
        <v>50.2</v>
      </c>
      <c r="M19" s="48" t="s">
        <v>67</v>
      </c>
      <c r="N19" s="49" t="s">
        <v>40</v>
      </c>
      <c r="O19" s="49" t="s">
        <v>41</v>
      </c>
      <c r="P19" s="50" t="s">
        <v>68</v>
      </c>
      <c r="Q19" s="42" t="s">
        <v>49</v>
      </c>
      <c r="R19" s="42" t="s">
        <v>65</v>
      </c>
      <c r="S19" s="64">
        <f t="shared" si="8"/>
        <v>100.4</v>
      </c>
      <c r="T19" s="64">
        <f t="shared" si="9"/>
        <v>50.2</v>
      </c>
      <c r="U19" s="65">
        <v>75.3</v>
      </c>
    </row>
    <row r="20" ht="45" customHeight="1" spans="1:21">
      <c r="A20" s="35">
        <v>8</v>
      </c>
      <c r="B20" s="35"/>
      <c r="C20" s="36" t="s">
        <v>69</v>
      </c>
      <c r="D20" s="37" t="s">
        <v>70</v>
      </c>
      <c r="E20" s="38">
        <v>80</v>
      </c>
      <c r="F20" s="12">
        <v>0</v>
      </c>
      <c r="G20" s="38">
        <v>80</v>
      </c>
      <c r="H20" s="38">
        <v>80</v>
      </c>
      <c r="I20" s="38"/>
      <c r="J20" s="38"/>
      <c r="K20" s="38"/>
      <c r="L20" s="47">
        <v>16</v>
      </c>
      <c r="M20" s="48" t="s">
        <v>71</v>
      </c>
      <c r="N20" s="49" t="s">
        <v>40</v>
      </c>
      <c r="O20" s="49" t="s">
        <v>41</v>
      </c>
      <c r="P20" s="50" t="s">
        <v>72</v>
      </c>
      <c r="Q20" s="42" t="s">
        <v>35</v>
      </c>
      <c r="R20" s="42" t="s">
        <v>73</v>
      </c>
      <c r="S20" s="64">
        <f t="shared" si="8"/>
        <v>32</v>
      </c>
      <c r="T20" s="64">
        <f t="shared" si="9"/>
        <v>16</v>
      </c>
      <c r="U20" s="65">
        <v>24</v>
      </c>
    </row>
    <row r="21" ht="21" customHeight="1" spans="1:21">
      <c r="A21" s="26"/>
      <c r="B21" s="26"/>
      <c r="C21" s="26" t="s">
        <v>26</v>
      </c>
      <c r="D21" s="28">
        <f>COUNT(A22:A53)</f>
        <v>32</v>
      </c>
      <c r="E21" s="28">
        <f>SUM(E22:E53)</f>
        <v>47540</v>
      </c>
      <c r="F21" s="28">
        <f>SUM(F22:F53)</f>
        <v>0</v>
      </c>
      <c r="G21" s="28">
        <f>SUM(G22:G53)</f>
        <v>43771</v>
      </c>
      <c r="H21" s="28">
        <f>SUM(H22:H53)</f>
        <v>38971</v>
      </c>
      <c r="I21" s="28">
        <f>SUM(I22:I53)</f>
        <v>4200</v>
      </c>
      <c r="J21" s="28"/>
      <c r="K21" s="28"/>
      <c r="L21" s="28">
        <f>SUM(L22:L53)</f>
        <v>7794.04</v>
      </c>
      <c r="M21" s="28"/>
      <c r="N21" s="28"/>
      <c r="O21" s="28"/>
      <c r="P21" s="28">
        <f t="shared" ref="P21:U21" si="10">SUM(P22:P53)</f>
        <v>0</v>
      </c>
      <c r="Q21" s="28">
        <f t="shared" si="10"/>
        <v>0</v>
      </c>
      <c r="R21" s="28">
        <f t="shared" si="10"/>
        <v>0</v>
      </c>
      <c r="S21" s="28">
        <f t="shared" si="10"/>
        <v>15588.4</v>
      </c>
      <c r="T21" s="28">
        <f t="shared" si="10"/>
        <v>7794.2</v>
      </c>
      <c r="U21" s="28">
        <f t="shared" si="10"/>
        <v>11209.92</v>
      </c>
    </row>
    <row r="22" ht="45" customHeight="1" spans="1:21">
      <c r="A22" s="35">
        <v>9</v>
      </c>
      <c r="B22" s="35"/>
      <c r="C22" s="36" t="s">
        <v>74</v>
      </c>
      <c r="D22" s="38" t="s">
        <v>75</v>
      </c>
      <c r="E22" s="38">
        <v>3500</v>
      </c>
      <c r="F22" s="38"/>
      <c r="G22" s="38">
        <v>3500</v>
      </c>
      <c r="H22" s="38">
        <v>3500</v>
      </c>
      <c r="I22" s="38"/>
      <c r="J22" s="38"/>
      <c r="K22" s="38"/>
      <c r="L22" s="47">
        <v>700</v>
      </c>
      <c r="M22" s="51" t="s">
        <v>76</v>
      </c>
      <c r="N22" s="49" t="s">
        <v>32</v>
      </c>
      <c r="O22" s="49" t="s">
        <v>77</v>
      </c>
      <c r="P22" s="38"/>
      <c r="Q22" s="38" t="s">
        <v>43</v>
      </c>
      <c r="R22" s="38" t="s">
        <v>36</v>
      </c>
      <c r="S22" s="64">
        <f t="shared" ref="S22:S31" si="11">H22*0.4</f>
        <v>1400</v>
      </c>
      <c r="T22" s="64">
        <f t="shared" ref="T22:T31" si="12">H22*0.2</f>
        <v>700</v>
      </c>
      <c r="U22" s="65">
        <v>1050</v>
      </c>
    </row>
    <row r="23" ht="45" customHeight="1" spans="1:21">
      <c r="A23" s="35">
        <v>10</v>
      </c>
      <c r="B23" s="35"/>
      <c r="C23" s="36" t="s">
        <v>78</v>
      </c>
      <c r="D23" s="38" t="s">
        <v>75</v>
      </c>
      <c r="E23" s="38">
        <v>3500</v>
      </c>
      <c r="F23" s="38"/>
      <c r="G23" s="38">
        <v>3500</v>
      </c>
      <c r="H23" s="38">
        <v>3500</v>
      </c>
      <c r="I23" s="38"/>
      <c r="J23" s="38"/>
      <c r="K23" s="38"/>
      <c r="L23" s="47">
        <f>H23*0.2</f>
        <v>700</v>
      </c>
      <c r="M23" s="51" t="s">
        <v>79</v>
      </c>
      <c r="N23" s="49" t="s">
        <v>32</v>
      </c>
      <c r="O23" s="49" t="s">
        <v>77</v>
      </c>
      <c r="P23" s="38"/>
      <c r="Q23" s="38" t="s">
        <v>43</v>
      </c>
      <c r="R23" s="38"/>
      <c r="S23" s="66">
        <f t="shared" si="11"/>
        <v>1400</v>
      </c>
      <c r="T23" s="66">
        <f t="shared" si="12"/>
        <v>700</v>
      </c>
      <c r="U23" s="67">
        <v>706.8</v>
      </c>
    </row>
    <row r="24" ht="45" customHeight="1" spans="1:21">
      <c r="A24" s="35">
        <v>11</v>
      </c>
      <c r="B24" s="35"/>
      <c r="C24" s="36" t="s">
        <v>80</v>
      </c>
      <c r="D24" s="38" t="s">
        <v>75</v>
      </c>
      <c r="E24" s="38">
        <v>3000</v>
      </c>
      <c r="F24" s="38"/>
      <c r="G24" s="38">
        <v>1130</v>
      </c>
      <c r="H24" s="38">
        <v>1130</v>
      </c>
      <c r="I24" s="38"/>
      <c r="J24" s="38"/>
      <c r="K24" s="38"/>
      <c r="L24" s="47">
        <v>226</v>
      </c>
      <c r="M24" s="51" t="s">
        <v>81</v>
      </c>
      <c r="N24" s="49" t="s">
        <v>32</v>
      </c>
      <c r="O24" s="49" t="s">
        <v>77</v>
      </c>
      <c r="P24" s="38"/>
      <c r="Q24" s="38" t="s">
        <v>82</v>
      </c>
      <c r="R24" s="38" t="s">
        <v>36</v>
      </c>
      <c r="S24" s="64">
        <f t="shared" si="11"/>
        <v>452</v>
      </c>
      <c r="T24" s="64">
        <f t="shared" si="12"/>
        <v>226</v>
      </c>
      <c r="U24" s="65">
        <v>339</v>
      </c>
    </row>
    <row r="25" ht="45" customHeight="1" spans="1:21">
      <c r="A25" s="35">
        <v>12</v>
      </c>
      <c r="B25" s="35"/>
      <c r="C25" s="36" t="s">
        <v>83</v>
      </c>
      <c r="D25" s="38" t="s">
        <v>75</v>
      </c>
      <c r="E25" s="38">
        <v>6100</v>
      </c>
      <c r="F25" s="38"/>
      <c r="G25" s="38">
        <v>6100</v>
      </c>
      <c r="H25" s="38">
        <v>6100</v>
      </c>
      <c r="I25" s="38"/>
      <c r="J25" s="38"/>
      <c r="K25" s="38"/>
      <c r="L25" s="47">
        <v>1220</v>
      </c>
      <c r="M25" s="51" t="s">
        <v>84</v>
      </c>
      <c r="N25" s="49" t="s">
        <v>32</v>
      </c>
      <c r="O25" s="49" t="s">
        <v>77</v>
      </c>
      <c r="P25" s="38"/>
      <c r="Q25" s="38" t="s">
        <v>82</v>
      </c>
      <c r="R25" s="38" t="s">
        <v>36</v>
      </c>
      <c r="S25" s="66">
        <f t="shared" si="11"/>
        <v>2440</v>
      </c>
      <c r="T25" s="66">
        <f t="shared" si="12"/>
        <v>1220</v>
      </c>
      <c r="U25" s="67">
        <v>1830</v>
      </c>
    </row>
    <row r="26" ht="45" customHeight="1" spans="1:21">
      <c r="A26" s="35">
        <v>13</v>
      </c>
      <c r="B26" s="35"/>
      <c r="C26" s="36" t="s">
        <v>85</v>
      </c>
      <c r="D26" s="37" t="s">
        <v>86</v>
      </c>
      <c r="E26" s="38">
        <v>1530</v>
      </c>
      <c r="F26" s="38"/>
      <c r="G26" s="38">
        <v>1530</v>
      </c>
      <c r="H26" s="38">
        <v>1530</v>
      </c>
      <c r="I26" s="38"/>
      <c r="J26" s="38"/>
      <c r="K26" s="38"/>
      <c r="L26" s="47">
        <v>306</v>
      </c>
      <c r="M26" s="52" t="s">
        <v>87</v>
      </c>
      <c r="N26" s="49" t="s">
        <v>32</v>
      </c>
      <c r="O26" s="49" t="s">
        <v>77</v>
      </c>
      <c r="P26" s="50" t="s">
        <v>88</v>
      </c>
      <c r="Q26" s="42" t="s">
        <v>35</v>
      </c>
      <c r="R26" s="42" t="s">
        <v>89</v>
      </c>
      <c r="S26" s="64">
        <f t="shared" si="11"/>
        <v>612</v>
      </c>
      <c r="T26" s="64">
        <f t="shared" si="12"/>
        <v>306</v>
      </c>
      <c r="U26" s="65">
        <v>459</v>
      </c>
    </row>
    <row r="27" ht="45" customHeight="1" spans="1:21">
      <c r="A27" s="35">
        <v>14</v>
      </c>
      <c r="B27" s="35"/>
      <c r="C27" s="36" t="s">
        <v>90</v>
      </c>
      <c r="D27" s="38" t="s">
        <v>86</v>
      </c>
      <c r="E27" s="38">
        <v>1293</v>
      </c>
      <c r="F27" s="38"/>
      <c r="G27" s="38">
        <v>1293</v>
      </c>
      <c r="H27" s="38">
        <v>1293</v>
      </c>
      <c r="I27" s="38"/>
      <c r="J27" s="38"/>
      <c r="K27" s="38"/>
      <c r="L27" s="47">
        <f>H27*0.2</f>
        <v>258.6</v>
      </c>
      <c r="M27" s="51" t="s">
        <v>91</v>
      </c>
      <c r="N27" s="38" t="s">
        <v>32</v>
      </c>
      <c r="O27" s="38" t="s">
        <v>41</v>
      </c>
      <c r="P27" s="38"/>
      <c r="Q27" s="38" t="s">
        <v>35</v>
      </c>
      <c r="R27" s="38" t="s">
        <v>36</v>
      </c>
      <c r="S27" s="66">
        <f t="shared" si="11"/>
        <v>517.2</v>
      </c>
      <c r="T27" s="66">
        <f t="shared" si="12"/>
        <v>258.6</v>
      </c>
      <c r="U27" s="67">
        <f t="shared" ref="U27:U35" si="13">H27*0.3</f>
        <v>387.9</v>
      </c>
    </row>
    <row r="28" ht="54.95" customHeight="1" spans="1:21">
      <c r="A28" s="35">
        <v>15</v>
      </c>
      <c r="B28" s="35"/>
      <c r="C28" s="36" t="s">
        <v>92</v>
      </c>
      <c r="D28" s="37" t="s">
        <v>86</v>
      </c>
      <c r="E28" s="38">
        <v>407</v>
      </c>
      <c r="F28" s="38"/>
      <c r="G28" s="38">
        <v>407</v>
      </c>
      <c r="H28" s="38">
        <v>407</v>
      </c>
      <c r="I28" s="38"/>
      <c r="J28" s="38"/>
      <c r="K28" s="38"/>
      <c r="L28" s="47">
        <v>81.4</v>
      </c>
      <c r="M28" s="52" t="s">
        <v>93</v>
      </c>
      <c r="N28" s="49" t="s">
        <v>40</v>
      </c>
      <c r="O28" s="49" t="s">
        <v>94</v>
      </c>
      <c r="P28" s="50"/>
      <c r="Q28" s="42" t="s">
        <v>35</v>
      </c>
      <c r="R28" s="42" t="s">
        <v>89</v>
      </c>
      <c r="S28" s="64">
        <f t="shared" si="11"/>
        <v>162.8</v>
      </c>
      <c r="T28" s="64">
        <f t="shared" si="12"/>
        <v>81.4</v>
      </c>
      <c r="U28" s="68">
        <f t="shared" si="13"/>
        <v>122.1</v>
      </c>
    </row>
    <row r="29" ht="45" customHeight="1" spans="1:21">
      <c r="A29" s="35">
        <v>16</v>
      </c>
      <c r="B29" s="35"/>
      <c r="C29" s="36" t="s">
        <v>95</v>
      </c>
      <c r="D29" s="37" t="s">
        <v>86</v>
      </c>
      <c r="E29" s="38">
        <v>350</v>
      </c>
      <c r="F29" s="38"/>
      <c r="G29" s="38">
        <v>350</v>
      </c>
      <c r="H29" s="38">
        <v>350</v>
      </c>
      <c r="I29" s="38"/>
      <c r="J29" s="38"/>
      <c r="K29" s="38"/>
      <c r="L29" s="47">
        <v>70</v>
      </c>
      <c r="M29" s="53" t="s">
        <v>96</v>
      </c>
      <c r="N29" s="49" t="s">
        <v>40</v>
      </c>
      <c r="O29" s="49" t="s">
        <v>94</v>
      </c>
      <c r="P29" s="42"/>
      <c r="Q29" s="42" t="s">
        <v>35</v>
      </c>
      <c r="R29" s="42" t="s">
        <v>97</v>
      </c>
      <c r="S29" s="64">
        <f t="shared" si="11"/>
        <v>140</v>
      </c>
      <c r="T29" s="64">
        <f t="shared" si="12"/>
        <v>70</v>
      </c>
      <c r="U29" s="68">
        <f t="shared" si="13"/>
        <v>105</v>
      </c>
    </row>
    <row r="30" ht="45" customHeight="1" spans="1:21">
      <c r="A30" s="35">
        <v>17</v>
      </c>
      <c r="B30" s="35"/>
      <c r="C30" s="36" t="s">
        <v>98</v>
      </c>
      <c r="D30" s="38" t="s">
        <v>86</v>
      </c>
      <c r="E30" s="38">
        <v>782</v>
      </c>
      <c r="F30" s="38"/>
      <c r="G30" s="38">
        <v>782</v>
      </c>
      <c r="H30" s="38">
        <v>782</v>
      </c>
      <c r="I30" s="38"/>
      <c r="J30" s="38"/>
      <c r="K30" s="38"/>
      <c r="L30" s="47">
        <f>H30*0.2</f>
        <v>156.4</v>
      </c>
      <c r="M30" s="51" t="s">
        <v>99</v>
      </c>
      <c r="N30" s="38" t="s">
        <v>32</v>
      </c>
      <c r="O30" s="38" t="s">
        <v>41</v>
      </c>
      <c r="P30" s="38"/>
      <c r="Q30" s="38" t="s">
        <v>49</v>
      </c>
      <c r="R30" s="38" t="s">
        <v>100</v>
      </c>
      <c r="S30" s="66">
        <f t="shared" si="11"/>
        <v>312.8</v>
      </c>
      <c r="T30" s="66">
        <f t="shared" si="12"/>
        <v>156.4</v>
      </c>
      <c r="U30" s="67">
        <f t="shared" si="13"/>
        <v>234.6</v>
      </c>
    </row>
    <row r="31" ht="64.5" customHeight="1" spans="1:21">
      <c r="A31" s="35">
        <v>18</v>
      </c>
      <c r="B31" s="35"/>
      <c r="C31" s="36" t="s">
        <v>101</v>
      </c>
      <c r="D31" s="38" t="s">
        <v>86</v>
      </c>
      <c r="E31" s="38">
        <v>487</v>
      </c>
      <c r="F31" s="38"/>
      <c r="G31" s="38">
        <v>487</v>
      </c>
      <c r="H31" s="38">
        <v>487</v>
      </c>
      <c r="I31" s="38"/>
      <c r="J31" s="38"/>
      <c r="K31" s="38"/>
      <c r="L31" s="47">
        <f>H31*0.2</f>
        <v>97.4</v>
      </c>
      <c r="M31" s="51" t="s">
        <v>102</v>
      </c>
      <c r="N31" s="38" t="s">
        <v>32</v>
      </c>
      <c r="O31" s="38" t="s">
        <v>41</v>
      </c>
      <c r="P31" s="38"/>
      <c r="Q31" s="38" t="s">
        <v>35</v>
      </c>
      <c r="R31" s="38"/>
      <c r="S31" s="66">
        <f t="shared" si="11"/>
        <v>194.8</v>
      </c>
      <c r="T31" s="66">
        <f t="shared" si="12"/>
        <v>97.4</v>
      </c>
      <c r="U31" s="67">
        <f t="shared" si="13"/>
        <v>146.1</v>
      </c>
    </row>
    <row r="32" ht="45" customHeight="1" spans="1:21">
      <c r="A32" s="35">
        <v>19</v>
      </c>
      <c r="B32" s="35"/>
      <c r="C32" s="36" t="s">
        <v>103</v>
      </c>
      <c r="D32" s="38" t="s">
        <v>75</v>
      </c>
      <c r="E32" s="38">
        <v>2700</v>
      </c>
      <c r="F32" s="38"/>
      <c r="G32" s="38">
        <v>2700</v>
      </c>
      <c r="H32" s="38">
        <v>2700</v>
      </c>
      <c r="I32" s="38"/>
      <c r="J32" s="38"/>
      <c r="K32" s="38"/>
      <c r="L32" s="47">
        <v>540</v>
      </c>
      <c r="M32" s="51" t="s">
        <v>104</v>
      </c>
      <c r="N32" s="49" t="s">
        <v>40</v>
      </c>
      <c r="O32" s="49" t="s">
        <v>41</v>
      </c>
      <c r="P32" s="38"/>
      <c r="Q32" s="38" t="s">
        <v>105</v>
      </c>
      <c r="R32" s="38" t="s">
        <v>106</v>
      </c>
      <c r="S32" s="69">
        <f t="shared" ref="S32:S53" si="14">H32*0.4</f>
        <v>1080</v>
      </c>
      <c r="T32" s="69">
        <f t="shared" ref="T32:T53" si="15">H32*0.2</f>
        <v>540</v>
      </c>
      <c r="U32" s="67">
        <f t="shared" si="13"/>
        <v>810</v>
      </c>
    </row>
    <row r="33" ht="45" customHeight="1" spans="1:21">
      <c r="A33" s="35">
        <v>20</v>
      </c>
      <c r="B33" s="35"/>
      <c r="C33" s="36" t="s">
        <v>107</v>
      </c>
      <c r="D33" s="38" t="s">
        <v>75</v>
      </c>
      <c r="E33" s="38">
        <v>1630</v>
      </c>
      <c r="F33" s="38"/>
      <c r="G33" s="38">
        <v>1630</v>
      </c>
      <c r="H33" s="38">
        <v>1630</v>
      </c>
      <c r="I33" s="38"/>
      <c r="J33" s="38"/>
      <c r="K33" s="38"/>
      <c r="L33" s="47">
        <v>326</v>
      </c>
      <c r="M33" s="51" t="s">
        <v>108</v>
      </c>
      <c r="N33" s="49" t="s">
        <v>40</v>
      </c>
      <c r="O33" s="49" t="s">
        <v>41</v>
      </c>
      <c r="P33" s="38"/>
      <c r="Q33" s="38" t="s">
        <v>105</v>
      </c>
      <c r="R33" s="38" t="s">
        <v>109</v>
      </c>
      <c r="S33" s="64">
        <f t="shared" si="14"/>
        <v>652</v>
      </c>
      <c r="T33" s="64">
        <f t="shared" si="15"/>
        <v>326</v>
      </c>
      <c r="U33" s="67">
        <f t="shared" si="13"/>
        <v>489</v>
      </c>
    </row>
    <row r="34" ht="45" customHeight="1" spans="1:21">
      <c r="A34" s="35">
        <v>21</v>
      </c>
      <c r="B34" s="35"/>
      <c r="C34" s="36" t="s">
        <v>110</v>
      </c>
      <c r="D34" s="38" t="s">
        <v>75</v>
      </c>
      <c r="E34" s="38">
        <v>800</v>
      </c>
      <c r="F34" s="38"/>
      <c r="G34" s="38">
        <v>800</v>
      </c>
      <c r="H34" s="38">
        <v>800</v>
      </c>
      <c r="I34" s="38"/>
      <c r="J34" s="38"/>
      <c r="K34" s="38"/>
      <c r="L34" s="47">
        <v>160</v>
      </c>
      <c r="M34" s="51" t="s">
        <v>111</v>
      </c>
      <c r="N34" s="49" t="s">
        <v>40</v>
      </c>
      <c r="O34" s="49" t="s">
        <v>41</v>
      </c>
      <c r="P34" s="38"/>
      <c r="Q34" s="38" t="s">
        <v>43</v>
      </c>
      <c r="R34" s="38" t="s">
        <v>112</v>
      </c>
      <c r="S34" s="64">
        <f t="shared" si="14"/>
        <v>320</v>
      </c>
      <c r="T34" s="64">
        <f t="shared" si="15"/>
        <v>160</v>
      </c>
      <c r="U34" s="67">
        <f t="shared" si="13"/>
        <v>240</v>
      </c>
    </row>
    <row r="35" ht="45" customHeight="1" spans="1:21">
      <c r="A35" s="35">
        <v>22</v>
      </c>
      <c r="B35" s="35"/>
      <c r="C35" s="36" t="s">
        <v>113</v>
      </c>
      <c r="D35" s="38" t="s">
        <v>75</v>
      </c>
      <c r="E35" s="38">
        <v>1999</v>
      </c>
      <c r="F35" s="38"/>
      <c r="G35" s="38">
        <v>100</v>
      </c>
      <c r="H35" s="38">
        <v>100</v>
      </c>
      <c r="I35" s="38"/>
      <c r="J35" s="38"/>
      <c r="K35" s="38"/>
      <c r="L35" s="47">
        <v>20</v>
      </c>
      <c r="M35" s="51" t="s">
        <v>114</v>
      </c>
      <c r="N35" s="49" t="s">
        <v>40</v>
      </c>
      <c r="O35" s="49" t="s">
        <v>41</v>
      </c>
      <c r="P35" s="38"/>
      <c r="Q35" s="38" t="s">
        <v>82</v>
      </c>
      <c r="R35" s="38" t="s">
        <v>115</v>
      </c>
      <c r="S35" s="64">
        <f t="shared" si="14"/>
        <v>40</v>
      </c>
      <c r="T35" s="64">
        <f t="shared" si="15"/>
        <v>20</v>
      </c>
      <c r="U35" s="67">
        <f t="shared" si="13"/>
        <v>30</v>
      </c>
    </row>
    <row r="36" ht="45" customHeight="1" spans="1:21">
      <c r="A36" s="35">
        <v>23</v>
      </c>
      <c r="B36" s="35"/>
      <c r="C36" s="36" t="s">
        <v>116</v>
      </c>
      <c r="D36" s="38" t="s">
        <v>75</v>
      </c>
      <c r="E36" s="38">
        <v>1824</v>
      </c>
      <c r="F36" s="38"/>
      <c r="G36" s="38">
        <v>1824</v>
      </c>
      <c r="H36" s="38">
        <v>1824</v>
      </c>
      <c r="I36" s="38"/>
      <c r="J36" s="38"/>
      <c r="K36" s="38"/>
      <c r="L36" s="47">
        <v>364.8</v>
      </c>
      <c r="M36" s="51" t="s">
        <v>117</v>
      </c>
      <c r="N36" s="49" t="s">
        <v>40</v>
      </c>
      <c r="O36" s="49" t="s">
        <v>41</v>
      </c>
      <c r="P36" s="38"/>
      <c r="Q36" s="38" t="s">
        <v>82</v>
      </c>
      <c r="R36" s="38" t="s">
        <v>118</v>
      </c>
      <c r="S36" s="64">
        <f t="shared" si="14"/>
        <v>729.6</v>
      </c>
      <c r="T36" s="64">
        <f t="shared" si="15"/>
        <v>364.8</v>
      </c>
      <c r="U36" s="65">
        <v>547.2</v>
      </c>
    </row>
    <row r="37" ht="45" customHeight="1" spans="1:21">
      <c r="A37" s="35">
        <v>24</v>
      </c>
      <c r="B37" s="35"/>
      <c r="C37" s="36" t="s">
        <v>119</v>
      </c>
      <c r="D37" s="38" t="s">
        <v>75</v>
      </c>
      <c r="E37" s="38">
        <v>200</v>
      </c>
      <c r="F37" s="38"/>
      <c r="G37" s="38">
        <v>200</v>
      </c>
      <c r="H37" s="38">
        <v>200</v>
      </c>
      <c r="I37" s="38"/>
      <c r="J37" s="38"/>
      <c r="K37" s="38"/>
      <c r="L37" s="47">
        <v>40</v>
      </c>
      <c r="M37" s="51" t="s">
        <v>120</v>
      </c>
      <c r="N37" s="49" t="s">
        <v>40</v>
      </c>
      <c r="O37" s="49" t="s">
        <v>41</v>
      </c>
      <c r="P37" s="38"/>
      <c r="Q37" s="38" t="s">
        <v>43</v>
      </c>
      <c r="R37" s="38" t="s">
        <v>121</v>
      </c>
      <c r="S37" s="64">
        <f t="shared" si="14"/>
        <v>80</v>
      </c>
      <c r="T37" s="64">
        <f t="shared" si="15"/>
        <v>40</v>
      </c>
      <c r="U37" s="65">
        <v>60</v>
      </c>
    </row>
    <row r="38" ht="45" customHeight="1" spans="1:21">
      <c r="A38" s="35">
        <v>25</v>
      </c>
      <c r="B38" s="35"/>
      <c r="C38" s="36" t="s">
        <v>122</v>
      </c>
      <c r="D38" s="38" t="s">
        <v>75</v>
      </c>
      <c r="E38" s="38">
        <v>1326</v>
      </c>
      <c r="F38" s="38"/>
      <c r="G38" s="38">
        <v>1326</v>
      </c>
      <c r="H38" s="38">
        <v>1326</v>
      </c>
      <c r="I38" s="38"/>
      <c r="J38" s="38"/>
      <c r="K38" s="38"/>
      <c r="L38" s="47">
        <v>265.2</v>
      </c>
      <c r="M38" s="51" t="s">
        <v>123</v>
      </c>
      <c r="N38" s="38" t="s">
        <v>40</v>
      </c>
      <c r="O38" s="38" t="s">
        <v>41</v>
      </c>
      <c r="P38" s="38"/>
      <c r="Q38" s="38" t="s">
        <v>82</v>
      </c>
      <c r="R38" s="38" t="s">
        <v>124</v>
      </c>
      <c r="S38" s="66">
        <f t="shared" si="14"/>
        <v>530.4</v>
      </c>
      <c r="T38" s="66">
        <f t="shared" si="15"/>
        <v>265.2</v>
      </c>
      <c r="U38" s="67">
        <v>397.8</v>
      </c>
    </row>
    <row r="39" ht="45" customHeight="1" spans="1:21">
      <c r="A39" s="35">
        <v>26</v>
      </c>
      <c r="B39" s="35"/>
      <c r="C39" s="36" t="s">
        <v>125</v>
      </c>
      <c r="D39" s="38" t="s">
        <v>75</v>
      </c>
      <c r="E39" s="38">
        <v>900</v>
      </c>
      <c r="F39" s="38"/>
      <c r="G39" s="38">
        <v>900</v>
      </c>
      <c r="H39" s="38">
        <v>900</v>
      </c>
      <c r="I39" s="38"/>
      <c r="J39" s="38"/>
      <c r="K39" s="38"/>
      <c r="L39" s="47">
        <v>180</v>
      </c>
      <c r="M39" s="51" t="s">
        <v>126</v>
      </c>
      <c r="N39" s="38" t="s">
        <v>33</v>
      </c>
      <c r="O39" s="38" t="s">
        <v>33</v>
      </c>
      <c r="P39" s="38"/>
      <c r="Q39" s="38" t="s">
        <v>43</v>
      </c>
      <c r="R39" s="38" t="s">
        <v>127</v>
      </c>
      <c r="S39" s="64">
        <f t="shared" si="14"/>
        <v>360</v>
      </c>
      <c r="T39" s="64">
        <f t="shared" si="15"/>
        <v>180</v>
      </c>
      <c r="U39" s="65">
        <v>270</v>
      </c>
    </row>
    <row r="40" ht="45" customHeight="1" spans="1:21">
      <c r="A40" s="35">
        <v>27</v>
      </c>
      <c r="B40" s="35"/>
      <c r="C40" s="36" t="s">
        <v>128</v>
      </c>
      <c r="D40" s="38" t="s">
        <v>75</v>
      </c>
      <c r="E40" s="38">
        <v>688</v>
      </c>
      <c r="F40" s="38"/>
      <c r="G40" s="38">
        <v>688</v>
      </c>
      <c r="H40" s="38">
        <v>688</v>
      </c>
      <c r="I40" s="38"/>
      <c r="J40" s="38"/>
      <c r="K40" s="38"/>
      <c r="L40" s="47">
        <v>137.44</v>
      </c>
      <c r="M40" s="51" t="s">
        <v>129</v>
      </c>
      <c r="N40" s="38" t="s">
        <v>40</v>
      </c>
      <c r="O40" s="38" t="s">
        <v>41</v>
      </c>
      <c r="P40" s="38"/>
      <c r="Q40" s="38" t="s">
        <v>43</v>
      </c>
      <c r="R40" s="38" t="s">
        <v>130</v>
      </c>
      <c r="S40" s="64">
        <f t="shared" si="14"/>
        <v>275.2</v>
      </c>
      <c r="T40" s="64">
        <f t="shared" si="15"/>
        <v>137.6</v>
      </c>
      <c r="U40" s="65">
        <v>206.16</v>
      </c>
    </row>
    <row r="41" ht="45" customHeight="1" spans="1:21">
      <c r="A41" s="35">
        <v>28</v>
      </c>
      <c r="B41" s="35"/>
      <c r="C41" s="36" t="s">
        <v>131</v>
      </c>
      <c r="D41" s="38" t="s">
        <v>75</v>
      </c>
      <c r="E41" s="38">
        <v>460</v>
      </c>
      <c r="F41" s="38"/>
      <c r="G41" s="38">
        <v>460</v>
      </c>
      <c r="H41" s="38">
        <v>460</v>
      </c>
      <c r="I41" s="38"/>
      <c r="J41" s="38"/>
      <c r="K41" s="38"/>
      <c r="L41" s="47">
        <v>92</v>
      </c>
      <c r="M41" s="51" t="s">
        <v>132</v>
      </c>
      <c r="N41" s="38" t="s">
        <v>40</v>
      </c>
      <c r="O41" s="38" t="s">
        <v>41</v>
      </c>
      <c r="P41" s="38"/>
      <c r="Q41" s="38" t="s">
        <v>43</v>
      </c>
      <c r="R41" s="38" t="s">
        <v>133</v>
      </c>
      <c r="S41" s="66">
        <f t="shared" si="14"/>
        <v>184</v>
      </c>
      <c r="T41" s="66">
        <f t="shared" si="15"/>
        <v>92</v>
      </c>
      <c r="U41" s="67">
        <v>120.96</v>
      </c>
    </row>
    <row r="42" ht="57.75" customHeight="1" spans="1:21">
      <c r="A42" s="35">
        <v>29</v>
      </c>
      <c r="B42" s="35"/>
      <c r="C42" s="36" t="s">
        <v>134</v>
      </c>
      <c r="D42" s="37" t="s">
        <v>86</v>
      </c>
      <c r="E42" s="38">
        <v>899</v>
      </c>
      <c r="F42" s="38"/>
      <c r="G42" s="38">
        <v>899</v>
      </c>
      <c r="H42" s="38">
        <v>899</v>
      </c>
      <c r="I42" s="38"/>
      <c r="J42" s="38"/>
      <c r="K42" s="38"/>
      <c r="L42" s="47">
        <v>179.8</v>
      </c>
      <c r="M42" s="48" t="s">
        <v>135</v>
      </c>
      <c r="N42" s="49" t="s">
        <v>40</v>
      </c>
      <c r="O42" s="49" t="s">
        <v>41</v>
      </c>
      <c r="P42" s="50" t="s">
        <v>136</v>
      </c>
      <c r="Q42" s="42" t="s">
        <v>35</v>
      </c>
      <c r="R42" s="49" t="s">
        <v>137</v>
      </c>
      <c r="S42" s="64">
        <f t="shared" si="14"/>
        <v>359.6</v>
      </c>
      <c r="T42" s="64">
        <f t="shared" si="15"/>
        <v>179.8</v>
      </c>
      <c r="U42" s="65">
        <v>269.7</v>
      </c>
    </row>
    <row r="43" ht="53.25" customHeight="1" spans="1:21">
      <c r="A43" s="35">
        <v>30</v>
      </c>
      <c r="B43" s="35"/>
      <c r="C43" s="36" t="s">
        <v>138</v>
      </c>
      <c r="D43" s="37" t="s">
        <v>86</v>
      </c>
      <c r="E43" s="38">
        <v>59</v>
      </c>
      <c r="F43" s="38"/>
      <c r="G43" s="38">
        <v>59</v>
      </c>
      <c r="H43" s="38">
        <v>59</v>
      </c>
      <c r="I43" s="38"/>
      <c r="J43" s="38"/>
      <c r="K43" s="38"/>
      <c r="L43" s="47">
        <v>11.8</v>
      </c>
      <c r="M43" s="48" t="s">
        <v>139</v>
      </c>
      <c r="N43" s="49" t="s">
        <v>40</v>
      </c>
      <c r="O43" s="49" t="s">
        <v>33</v>
      </c>
      <c r="P43" s="50" t="s">
        <v>140</v>
      </c>
      <c r="Q43" s="42" t="s">
        <v>35</v>
      </c>
      <c r="R43" s="49" t="s">
        <v>141</v>
      </c>
      <c r="S43" s="64">
        <f t="shared" si="14"/>
        <v>23.6</v>
      </c>
      <c r="T43" s="64">
        <f t="shared" si="15"/>
        <v>11.8</v>
      </c>
      <c r="U43" s="65">
        <v>17.7</v>
      </c>
    </row>
    <row r="44" ht="52.5" customHeight="1" spans="1:21">
      <c r="A44" s="35">
        <v>31</v>
      </c>
      <c r="B44" s="35"/>
      <c r="C44" s="36" t="s">
        <v>142</v>
      </c>
      <c r="D44" s="37" t="s">
        <v>143</v>
      </c>
      <c r="E44" s="38">
        <v>1046</v>
      </c>
      <c r="F44" s="38"/>
      <c r="G44" s="38">
        <v>1046</v>
      </c>
      <c r="H44" s="38">
        <v>1046</v>
      </c>
      <c r="I44" s="38"/>
      <c r="J44" s="38"/>
      <c r="K44" s="38"/>
      <c r="L44" s="47">
        <f t="shared" ref="L44:L53" si="16">H44*0.2</f>
        <v>209.2</v>
      </c>
      <c r="M44" s="48" t="s">
        <v>144</v>
      </c>
      <c r="N44" s="49" t="s">
        <v>40</v>
      </c>
      <c r="O44" s="49" t="s">
        <v>41</v>
      </c>
      <c r="P44" s="50" t="s">
        <v>145</v>
      </c>
      <c r="Q44" s="42" t="s">
        <v>49</v>
      </c>
      <c r="R44" s="49" t="s">
        <v>146</v>
      </c>
      <c r="S44" s="66">
        <f t="shared" si="14"/>
        <v>418.4</v>
      </c>
      <c r="T44" s="66">
        <f t="shared" si="15"/>
        <v>209.2</v>
      </c>
      <c r="U44" s="67">
        <v>192.9</v>
      </c>
    </row>
    <row r="45" ht="52.5" customHeight="1" spans="1:21">
      <c r="A45" s="35">
        <v>32</v>
      </c>
      <c r="B45" s="35"/>
      <c r="C45" s="36" t="s">
        <v>147</v>
      </c>
      <c r="D45" s="37" t="s">
        <v>86</v>
      </c>
      <c r="E45" s="38">
        <v>385</v>
      </c>
      <c r="F45" s="38"/>
      <c r="G45" s="38">
        <v>385</v>
      </c>
      <c r="H45" s="38">
        <v>385</v>
      </c>
      <c r="I45" s="38"/>
      <c r="J45" s="38"/>
      <c r="K45" s="38"/>
      <c r="L45" s="47">
        <f t="shared" si="16"/>
        <v>77</v>
      </c>
      <c r="M45" s="48" t="s">
        <v>148</v>
      </c>
      <c r="N45" s="49" t="s">
        <v>40</v>
      </c>
      <c r="O45" s="49" t="s">
        <v>41</v>
      </c>
      <c r="P45" s="50"/>
      <c r="Q45" s="42" t="s">
        <v>149</v>
      </c>
      <c r="R45" s="49" t="s">
        <v>150</v>
      </c>
      <c r="S45" s="66">
        <f t="shared" si="14"/>
        <v>154</v>
      </c>
      <c r="T45" s="66">
        <f t="shared" si="15"/>
        <v>77</v>
      </c>
      <c r="U45" s="67">
        <f t="shared" ref="U45:U53" si="17">H45*0.3</f>
        <v>115.5</v>
      </c>
    </row>
    <row r="46" ht="45" customHeight="1" spans="1:21">
      <c r="A46" s="35">
        <v>33</v>
      </c>
      <c r="B46" s="35"/>
      <c r="C46" s="36" t="s">
        <v>151</v>
      </c>
      <c r="D46" s="38" t="s">
        <v>86</v>
      </c>
      <c r="E46" s="39">
        <v>1845</v>
      </c>
      <c r="F46" s="38"/>
      <c r="G46" s="39">
        <v>1845</v>
      </c>
      <c r="H46" s="39">
        <v>1845</v>
      </c>
      <c r="I46" s="38"/>
      <c r="J46" s="38"/>
      <c r="K46" s="38"/>
      <c r="L46" s="54">
        <f t="shared" si="16"/>
        <v>369</v>
      </c>
      <c r="M46" s="51" t="s">
        <v>152</v>
      </c>
      <c r="N46" s="38" t="s">
        <v>40</v>
      </c>
      <c r="O46" s="49" t="s">
        <v>94</v>
      </c>
      <c r="P46" s="38"/>
      <c r="Q46" s="38" t="s">
        <v>149</v>
      </c>
      <c r="R46" s="38" t="s">
        <v>153</v>
      </c>
      <c r="S46" s="70">
        <f t="shared" si="14"/>
        <v>738</v>
      </c>
      <c r="T46" s="70">
        <f t="shared" si="15"/>
        <v>369</v>
      </c>
      <c r="U46" s="68">
        <f t="shared" si="17"/>
        <v>553.5</v>
      </c>
    </row>
    <row r="47" ht="69.95" customHeight="1" spans="1:21">
      <c r="A47" s="35">
        <v>34</v>
      </c>
      <c r="B47" s="35"/>
      <c r="C47" s="36" t="s">
        <v>154</v>
      </c>
      <c r="D47" s="37" t="s">
        <v>86</v>
      </c>
      <c r="E47" s="38">
        <v>762</v>
      </c>
      <c r="F47" s="38"/>
      <c r="G47" s="38">
        <v>762</v>
      </c>
      <c r="H47" s="38">
        <v>762</v>
      </c>
      <c r="I47" s="38"/>
      <c r="J47" s="38"/>
      <c r="K47" s="38"/>
      <c r="L47" s="47">
        <f t="shared" si="16"/>
        <v>152.4</v>
      </c>
      <c r="M47" s="48" t="s">
        <v>155</v>
      </c>
      <c r="N47" s="49" t="s">
        <v>40</v>
      </c>
      <c r="O47" s="49" t="s">
        <v>41</v>
      </c>
      <c r="P47" s="50"/>
      <c r="Q47" s="42" t="s">
        <v>149</v>
      </c>
      <c r="R47" s="49" t="s">
        <v>156</v>
      </c>
      <c r="S47" s="66">
        <f t="shared" si="14"/>
        <v>304.8</v>
      </c>
      <c r="T47" s="66">
        <f t="shared" si="15"/>
        <v>152.4</v>
      </c>
      <c r="U47" s="67">
        <f t="shared" si="17"/>
        <v>228.6</v>
      </c>
    </row>
    <row r="48" ht="67.5" customHeight="1" spans="1:21">
      <c r="A48" s="35">
        <v>35</v>
      </c>
      <c r="B48" s="35"/>
      <c r="C48" s="36" t="s">
        <v>157</v>
      </c>
      <c r="D48" s="37" t="s">
        <v>86</v>
      </c>
      <c r="E48" s="38">
        <v>898</v>
      </c>
      <c r="F48" s="38"/>
      <c r="G48" s="38">
        <v>898</v>
      </c>
      <c r="H48" s="38">
        <v>898</v>
      </c>
      <c r="I48" s="38"/>
      <c r="J48" s="38"/>
      <c r="K48" s="38"/>
      <c r="L48" s="47">
        <f t="shared" si="16"/>
        <v>179.6</v>
      </c>
      <c r="M48" s="48" t="s">
        <v>158</v>
      </c>
      <c r="N48" s="49" t="s">
        <v>40</v>
      </c>
      <c r="O48" s="49" t="s">
        <v>41</v>
      </c>
      <c r="P48" s="50"/>
      <c r="Q48" s="42" t="s">
        <v>149</v>
      </c>
      <c r="R48" s="49" t="s">
        <v>159</v>
      </c>
      <c r="S48" s="66">
        <f t="shared" si="14"/>
        <v>359.2</v>
      </c>
      <c r="T48" s="66">
        <f t="shared" si="15"/>
        <v>179.6</v>
      </c>
      <c r="U48" s="67">
        <f t="shared" si="17"/>
        <v>269.4</v>
      </c>
    </row>
    <row r="49" ht="45" customHeight="1" spans="1:21">
      <c r="A49" s="35">
        <v>36</v>
      </c>
      <c r="B49" s="35"/>
      <c r="C49" s="36" t="s">
        <v>160</v>
      </c>
      <c r="D49" s="38" t="s">
        <v>75</v>
      </c>
      <c r="E49" s="39">
        <v>500</v>
      </c>
      <c r="F49" s="38"/>
      <c r="G49" s="39">
        <v>500</v>
      </c>
      <c r="H49" s="39">
        <v>500</v>
      </c>
      <c r="I49" s="38"/>
      <c r="J49" s="38"/>
      <c r="K49" s="38"/>
      <c r="L49" s="54">
        <f t="shared" si="16"/>
        <v>100</v>
      </c>
      <c r="M49" s="51" t="s">
        <v>161</v>
      </c>
      <c r="N49" s="38" t="s">
        <v>40</v>
      </c>
      <c r="O49" s="49" t="s">
        <v>41</v>
      </c>
      <c r="P49" s="38"/>
      <c r="Q49" s="38" t="s">
        <v>43</v>
      </c>
      <c r="R49" s="38" t="s">
        <v>162</v>
      </c>
      <c r="S49" s="70">
        <f t="shared" si="14"/>
        <v>200</v>
      </c>
      <c r="T49" s="70">
        <f t="shared" si="15"/>
        <v>100</v>
      </c>
      <c r="U49" s="68">
        <f t="shared" si="17"/>
        <v>150</v>
      </c>
    </row>
    <row r="50" ht="45" customHeight="1" spans="1:21">
      <c r="A50" s="35">
        <v>37</v>
      </c>
      <c r="B50" s="35"/>
      <c r="C50" s="36" t="s">
        <v>163</v>
      </c>
      <c r="D50" s="38" t="s">
        <v>75</v>
      </c>
      <c r="E50" s="39">
        <v>620</v>
      </c>
      <c r="F50" s="38"/>
      <c r="G50" s="39">
        <v>620</v>
      </c>
      <c r="H50" s="39">
        <v>620</v>
      </c>
      <c r="I50" s="38"/>
      <c r="J50" s="38"/>
      <c r="K50" s="38"/>
      <c r="L50" s="54">
        <f t="shared" si="16"/>
        <v>124</v>
      </c>
      <c r="M50" s="51" t="s">
        <v>164</v>
      </c>
      <c r="N50" s="38" t="s">
        <v>40</v>
      </c>
      <c r="O50" s="49" t="s">
        <v>41</v>
      </c>
      <c r="P50" s="38"/>
      <c r="Q50" s="38" t="s">
        <v>165</v>
      </c>
      <c r="R50" s="38" t="s">
        <v>166</v>
      </c>
      <c r="S50" s="70">
        <f t="shared" si="14"/>
        <v>248</v>
      </c>
      <c r="T50" s="70">
        <f t="shared" si="15"/>
        <v>124</v>
      </c>
      <c r="U50" s="68">
        <f t="shared" si="17"/>
        <v>186</v>
      </c>
    </row>
    <row r="51" ht="45" customHeight="1" spans="1:21">
      <c r="A51" s="35">
        <v>38</v>
      </c>
      <c r="B51" s="35"/>
      <c r="C51" s="36" t="s">
        <v>167</v>
      </c>
      <c r="D51" s="38" t="s">
        <v>75</v>
      </c>
      <c r="E51" s="39">
        <v>650</v>
      </c>
      <c r="F51" s="38"/>
      <c r="G51" s="39">
        <v>650</v>
      </c>
      <c r="H51" s="39">
        <v>50</v>
      </c>
      <c r="I51" s="38"/>
      <c r="J51" s="38"/>
      <c r="K51" s="38"/>
      <c r="L51" s="54">
        <f t="shared" si="16"/>
        <v>10</v>
      </c>
      <c r="M51" s="51" t="s">
        <v>168</v>
      </c>
      <c r="N51" s="38" t="s">
        <v>40</v>
      </c>
      <c r="O51" s="49" t="s">
        <v>41</v>
      </c>
      <c r="P51" s="38"/>
      <c r="Q51" s="38" t="s">
        <v>82</v>
      </c>
      <c r="R51" s="38" t="s">
        <v>169</v>
      </c>
      <c r="S51" s="70">
        <f t="shared" si="14"/>
        <v>20</v>
      </c>
      <c r="T51" s="70">
        <f t="shared" si="15"/>
        <v>10</v>
      </c>
      <c r="U51" s="68">
        <f t="shared" si="17"/>
        <v>15</v>
      </c>
    </row>
    <row r="52" ht="45" customHeight="1" spans="1:21">
      <c r="A52" s="35">
        <v>39</v>
      </c>
      <c r="B52" s="35"/>
      <c r="C52" s="40" t="s">
        <v>170</v>
      </c>
      <c r="D52" s="38" t="s">
        <v>86</v>
      </c>
      <c r="E52" s="39">
        <v>6000</v>
      </c>
      <c r="F52" s="38"/>
      <c r="G52" s="39">
        <f t="shared" ref="G52" si="18">E52</f>
        <v>6000</v>
      </c>
      <c r="H52" s="41">
        <v>1800</v>
      </c>
      <c r="I52" s="55">
        <v>4200</v>
      </c>
      <c r="J52" s="55"/>
      <c r="K52" s="55"/>
      <c r="L52" s="56">
        <f t="shared" si="16"/>
        <v>360</v>
      </c>
      <c r="M52" s="51" t="s">
        <v>171</v>
      </c>
      <c r="N52" s="38" t="s">
        <v>32</v>
      </c>
      <c r="O52" s="49" t="s">
        <v>77</v>
      </c>
      <c r="P52" s="38"/>
      <c r="Q52" s="38" t="s">
        <v>172</v>
      </c>
      <c r="R52" s="38" t="s">
        <v>173</v>
      </c>
      <c r="S52" s="66">
        <f t="shared" si="14"/>
        <v>720</v>
      </c>
      <c r="T52" s="66">
        <f t="shared" si="15"/>
        <v>360</v>
      </c>
      <c r="U52" s="67">
        <f t="shared" si="17"/>
        <v>540</v>
      </c>
    </row>
    <row r="53" ht="45" customHeight="1" spans="1:21">
      <c r="A53" s="35">
        <v>40</v>
      </c>
      <c r="B53" s="35"/>
      <c r="C53" s="36" t="s">
        <v>174</v>
      </c>
      <c r="D53" s="38" t="s">
        <v>75</v>
      </c>
      <c r="E53" s="39">
        <v>400</v>
      </c>
      <c r="F53" s="38"/>
      <c r="G53" s="39">
        <v>400</v>
      </c>
      <c r="H53" s="39">
        <v>400</v>
      </c>
      <c r="I53" s="38"/>
      <c r="J53" s="38"/>
      <c r="K53" s="38"/>
      <c r="L53" s="47">
        <f t="shared" si="16"/>
        <v>80</v>
      </c>
      <c r="M53" s="51" t="s">
        <v>175</v>
      </c>
      <c r="N53" s="38" t="s">
        <v>40</v>
      </c>
      <c r="O53" s="49" t="s">
        <v>33</v>
      </c>
      <c r="P53" s="38"/>
      <c r="Q53" s="38" t="s">
        <v>105</v>
      </c>
      <c r="R53" s="38" t="s">
        <v>176</v>
      </c>
      <c r="S53" s="66">
        <f t="shared" si="14"/>
        <v>160</v>
      </c>
      <c r="T53" s="66">
        <f t="shared" si="15"/>
        <v>80</v>
      </c>
      <c r="U53" s="67">
        <f t="shared" si="17"/>
        <v>120</v>
      </c>
    </row>
    <row r="54" ht="21" customHeight="1" spans="1:21">
      <c r="A54" s="32"/>
      <c r="B54" s="32"/>
      <c r="C54" s="33" t="s">
        <v>177</v>
      </c>
      <c r="D54" s="34">
        <f t="shared" ref="D54:L54" si="19">D55+D77</f>
        <v>49</v>
      </c>
      <c r="E54" s="34">
        <f t="shared" si="19"/>
        <v>36869</v>
      </c>
      <c r="F54" s="34">
        <f t="shared" si="19"/>
        <v>68</v>
      </c>
      <c r="G54" s="34">
        <f t="shared" si="19"/>
        <v>36801</v>
      </c>
      <c r="H54" s="34">
        <f t="shared" si="19"/>
        <v>36801</v>
      </c>
      <c r="I54" s="34"/>
      <c r="J54" s="34"/>
      <c r="K54" s="34"/>
      <c r="L54" s="34">
        <f t="shared" si="19"/>
        <v>18775.2</v>
      </c>
      <c r="M54" s="34"/>
      <c r="N54" s="34"/>
      <c r="O54" s="34"/>
      <c r="P54" s="34"/>
      <c r="Q54" s="34"/>
      <c r="R54" s="34"/>
      <c r="S54" s="34">
        <f>S55+S77</f>
        <v>22099.4</v>
      </c>
      <c r="T54" s="34">
        <f>T55+T77</f>
        <v>18775.2</v>
      </c>
      <c r="U54" s="71">
        <f>U55+U77</f>
        <v>20437.3</v>
      </c>
    </row>
    <row r="55" ht="21" customHeight="1" spans="1:21">
      <c r="A55" s="26"/>
      <c r="B55" s="26"/>
      <c r="C55" s="26" t="s">
        <v>25</v>
      </c>
      <c r="D55" s="28">
        <f>COUNT(A56:A76)</f>
        <v>21</v>
      </c>
      <c r="E55" s="28">
        <f t="shared" ref="E55:L55" si="20">SUM(E56:E76)</f>
        <v>18758</v>
      </c>
      <c r="F55" s="28">
        <f t="shared" si="20"/>
        <v>68</v>
      </c>
      <c r="G55" s="28">
        <f t="shared" si="20"/>
        <v>18690</v>
      </c>
      <c r="H55" s="28">
        <f t="shared" si="20"/>
        <v>18690</v>
      </c>
      <c r="I55" s="28"/>
      <c r="J55" s="28"/>
      <c r="K55" s="28"/>
      <c r="L55" s="28">
        <f t="shared" si="20"/>
        <v>9458</v>
      </c>
      <c r="M55" s="28"/>
      <c r="N55" s="28"/>
      <c r="O55" s="28"/>
      <c r="P55" s="28"/>
      <c r="Q55" s="28">
        <f t="shared" ref="Q55:U55" si="21">SUM(Q56:Q76)</f>
        <v>0</v>
      </c>
      <c r="R55" s="28">
        <f t="shared" si="21"/>
        <v>0</v>
      </c>
      <c r="S55" s="28">
        <f t="shared" si="21"/>
        <v>11290</v>
      </c>
      <c r="T55" s="28">
        <f t="shared" si="21"/>
        <v>9458</v>
      </c>
      <c r="U55" s="28">
        <f t="shared" si="21"/>
        <v>10374</v>
      </c>
    </row>
    <row r="56" ht="45" customHeight="1" spans="1:21">
      <c r="A56" s="35">
        <v>41</v>
      </c>
      <c r="B56" s="35"/>
      <c r="C56" s="36" t="s">
        <v>178</v>
      </c>
      <c r="D56" s="42" t="s">
        <v>179</v>
      </c>
      <c r="E56" s="38">
        <v>7000</v>
      </c>
      <c r="F56" s="43">
        <v>0</v>
      </c>
      <c r="G56" s="38">
        <v>7000</v>
      </c>
      <c r="H56" s="38">
        <v>7000</v>
      </c>
      <c r="I56" s="43"/>
      <c r="J56" s="43"/>
      <c r="K56" s="43"/>
      <c r="L56" s="43">
        <v>5600</v>
      </c>
      <c r="M56" s="53" t="s">
        <v>180</v>
      </c>
      <c r="N56" s="42" t="s">
        <v>33</v>
      </c>
      <c r="O56" s="42" t="s">
        <v>33</v>
      </c>
      <c r="P56" s="42" t="s">
        <v>181</v>
      </c>
      <c r="Q56" s="42" t="s">
        <v>182</v>
      </c>
      <c r="R56" s="42"/>
      <c r="S56" s="72">
        <v>5600</v>
      </c>
      <c r="T56" s="72">
        <v>5600</v>
      </c>
      <c r="U56" s="65">
        <v>5600</v>
      </c>
    </row>
    <row r="57" ht="45" customHeight="1" spans="1:21">
      <c r="A57" s="35">
        <v>42</v>
      </c>
      <c r="B57" s="35"/>
      <c r="C57" s="36" t="s">
        <v>183</v>
      </c>
      <c r="D57" s="42" t="s">
        <v>184</v>
      </c>
      <c r="E57" s="38">
        <v>850</v>
      </c>
      <c r="F57" s="43">
        <v>0</v>
      </c>
      <c r="G57" s="38">
        <f>E57</f>
        <v>850</v>
      </c>
      <c r="H57" s="38">
        <f>G57</f>
        <v>850</v>
      </c>
      <c r="I57" s="43"/>
      <c r="J57" s="43"/>
      <c r="K57" s="43"/>
      <c r="L57" s="43">
        <v>850</v>
      </c>
      <c r="M57" s="53" t="s">
        <v>185</v>
      </c>
      <c r="N57" s="42" t="s">
        <v>33</v>
      </c>
      <c r="O57" s="42" t="s">
        <v>33</v>
      </c>
      <c r="P57" s="42" t="s">
        <v>186</v>
      </c>
      <c r="Q57" s="42" t="s">
        <v>182</v>
      </c>
      <c r="R57" s="42"/>
      <c r="S57" s="72">
        <v>850</v>
      </c>
      <c r="T57" s="72">
        <v>850</v>
      </c>
      <c r="U57" s="65">
        <v>850</v>
      </c>
    </row>
    <row r="58" ht="45" customHeight="1" spans="1:21">
      <c r="A58" s="35">
        <v>43</v>
      </c>
      <c r="B58" s="35"/>
      <c r="C58" s="36" t="s">
        <v>187</v>
      </c>
      <c r="D58" s="42" t="s">
        <v>188</v>
      </c>
      <c r="E58" s="38">
        <v>260</v>
      </c>
      <c r="F58" s="43">
        <v>0</v>
      </c>
      <c r="G58" s="38">
        <v>260</v>
      </c>
      <c r="H58" s="38">
        <f t="shared" ref="H58:H60" si="22">G58-I58-J58-K58</f>
        <v>260</v>
      </c>
      <c r="I58" s="43"/>
      <c r="J58" s="43"/>
      <c r="K58" s="43"/>
      <c r="L58" s="43">
        <v>52</v>
      </c>
      <c r="M58" s="53" t="s">
        <v>189</v>
      </c>
      <c r="N58" s="42" t="s">
        <v>33</v>
      </c>
      <c r="O58" s="42" t="s">
        <v>33</v>
      </c>
      <c r="P58" s="42" t="s">
        <v>190</v>
      </c>
      <c r="Q58" s="42" t="s">
        <v>182</v>
      </c>
      <c r="R58" s="42"/>
      <c r="S58" s="64">
        <f t="shared" ref="S58:S79" si="23">H58*0.4</f>
        <v>104</v>
      </c>
      <c r="T58" s="64">
        <f t="shared" ref="T58:T79" si="24">H58*0.2</f>
        <v>52</v>
      </c>
      <c r="U58" s="65">
        <v>78</v>
      </c>
    </row>
    <row r="59" ht="45" customHeight="1" spans="1:21">
      <c r="A59" s="35">
        <v>44</v>
      </c>
      <c r="B59" s="35"/>
      <c r="C59" s="36" t="s">
        <v>191</v>
      </c>
      <c r="D59" s="42" t="s">
        <v>188</v>
      </c>
      <c r="E59" s="38">
        <v>672</v>
      </c>
      <c r="F59" s="43">
        <v>0</v>
      </c>
      <c r="G59" s="38">
        <v>672</v>
      </c>
      <c r="H59" s="38">
        <f t="shared" si="22"/>
        <v>672</v>
      </c>
      <c r="I59" s="43"/>
      <c r="J59" s="43"/>
      <c r="K59" s="43"/>
      <c r="L59" s="43">
        <v>134.4</v>
      </c>
      <c r="M59" s="53" t="s">
        <v>192</v>
      </c>
      <c r="N59" s="42" t="s">
        <v>33</v>
      </c>
      <c r="O59" s="42" t="s">
        <v>33</v>
      </c>
      <c r="P59" s="42" t="s">
        <v>193</v>
      </c>
      <c r="Q59" s="42" t="s">
        <v>182</v>
      </c>
      <c r="R59" s="42"/>
      <c r="S59" s="64">
        <f t="shared" si="23"/>
        <v>268.8</v>
      </c>
      <c r="T59" s="64">
        <f t="shared" si="24"/>
        <v>134.4</v>
      </c>
      <c r="U59" s="65">
        <v>201.6</v>
      </c>
    </row>
    <row r="60" ht="45" customHeight="1" spans="1:21">
      <c r="A60" s="35">
        <v>45</v>
      </c>
      <c r="B60" s="35"/>
      <c r="C60" s="36" t="s">
        <v>194</v>
      </c>
      <c r="D60" s="42" t="s">
        <v>188</v>
      </c>
      <c r="E60" s="38">
        <v>510</v>
      </c>
      <c r="F60" s="43">
        <v>0</v>
      </c>
      <c r="G60" s="38">
        <v>510</v>
      </c>
      <c r="H60" s="38">
        <f t="shared" si="22"/>
        <v>510</v>
      </c>
      <c r="I60" s="43"/>
      <c r="J60" s="43"/>
      <c r="K60" s="43"/>
      <c r="L60" s="43">
        <v>102</v>
      </c>
      <c r="M60" s="53" t="s">
        <v>195</v>
      </c>
      <c r="N60" s="42" t="s">
        <v>33</v>
      </c>
      <c r="O60" s="42" t="s">
        <v>33</v>
      </c>
      <c r="P60" s="42" t="s">
        <v>196</v>
      </c>
      <c r="Q60" s="42" t="s">
        <v>182</v>
      </c>
      <c r="R60" s="42"/>
      <c r="S60" s="64">
        <f t="shared" si="23"/>
        <v>204</v>
      </c>
      <c r="T60" s="64">
        <f t="shared" si="24"/>
        <v>102</v>
      </c>
      <c r="U60" s="65">
        <v>153</v>
      </c>
    </row>
    <row r="61" ht="45" customHeight="1" spans="1:21">
      <c r="A61" s="35">
        <v>46</v>
      </c>
      <c r="B61" s="35"/>
      <c r="C61" s="36" t="s">
        <v>197</v>
      </c>
      <c r="D61" s="42" t="s">
        <v>198</v>
      </c>
      <c r="E61" s="38">
        <v>130</v>
      </c>
      <c r="F61" s="43">
        <v>10</v>
      </c>
      <c r="G61" s="38">
        <v>120</v>
      </c>
      <c r="H61" s="38">
        <v>120</v>
      </c>
      <c r="I61" s="43"/>
      <c r="J61" s="43"/>
      <c r="K61" s="43"/>
      <c r="L61" s="43">
        <v>24</v>
      </c>
      <c r="M61" s="53" t="s">
        <v>199</v>
      </c>
      <c r="N61" s="42" t="s">
        <v>33</v>
      </c>
      <c r="O61" s="42" t="s">
        <v>33</v>
      </c>
      <c r="P61" s="42">
        <v>23</v>
      </c>
      <c r="Q61" s="42" t="s">
        <v>200</v>
      </c>
      <c r="R61" s="42"/>
      <c r="S61" s="64">
        <f t="shared" si="23"/>
        <v>48</v>
      </c>
      <c r="T61" s="64">
        <f t="shared" si="24"/>
        <v>24</v>
      </c>
      <c r="U61" s="65">
        <v>36</v>
      </c>
    </row>
    <row r="62" ht="45" customHeight="1" spans="1:21">
      <c r="A62" s="35">
        <v>47</v>
      </c>
      <c r="B62" s="35"/>
      <c r="C62" s="36" t="s">
        <v>201</v>
      </c>
      <c r="D62" s="42" t="s">
        <v>202</v>
      </c>
      <c r="E62" s="38">
        <v>1238</v>
      </c>
      <c r="F62" s="43">
        <v>0</v>
      </c>
      <c r="G62" s="38">
        <v>1238</v>
      </c>
      <c r="H62" s="38">
        <v>1238</v>
      </c>
      <c r="I62" s="43"/>
      <c r="J62" s="43"/>
      <c r="K62" s="43"/>
      <c r="L62" s="43">
        <v>247.6</v>
      </c>
      <c r="M62" s="53" t="s">
        <v>203</v>
      </c>
      <c r="N62" s="42" t="s">
        <v>33</v>
      </c>
      <c r="O62" s="42" t="s">
        <v>33</v>
      </c>
      <c r="P62" s="42">
        <v>145</v>
      </c>
      <c r="Q62" s="42" t="s">
        <v>200</v>
      </c>
      <c r="R62" s="42" t="s">
        <v>204</v>
      </c>
      <c r="S62" s="64">
        <f t="shared" si="23"/>
        <v>495.2</v>
      </c>
      <c r="T62" s="64">
        <f t="shared" si="24"/>
        <v>247.6</v>
      </c>
      <c r="U62" s="65">
        <v>371.4</v>
      </c>
    </row>
    <row r="63" ht="45" customHeight="1" spans="1:21">
      <c r="A63" s="35">
        <v>48</v>
      </c>
      <c r="B63" s="35"/>
      <c r="C63" s="36" t="s">
        <v>205</v>
      </c>
      <c r="D63" s="42" t="s">
        <v>202</v>
      </c>
      <c r="E63" s="38">
        <v>390</v>
      </c>
      <c r="F63" s="43">
        <v>0</v>
      </c>
      <c r="G63" s="38">
        <v>390</v>
      </c>
      <c r="H63" s="38">
        <v>390</v>
      </c>
      <c r="I63" s="43"/>
      <c r="J63" s="43"/>
      <c r="K63" s="43"/>
      <c r="L63" s="43">
        <v>78</v>
      </c>
      <c r="M63" s="53" t="s">
        <v>206</v>
      </c>
      <c r="N63" s="42" t="s">
        <v>33</v>
      </c>
      <c r="O63" s="42" t="s">
        <v>33</v>
      </c>
      <c r="P63" s="42">
        <v>146</v>
      </c>
      <c r="Q63" s="42" t="s">
        <v>200</v>
      </c>
      <c r="R63" s="42" t="s">
        <v>207</v>
      </c>
      <c r="S63" s="64">
        <f t="shared" si="23"/>
        <v>156</v>
      </c>
      <c r="T63" s="64">
        <f t="shared" si="24"/>
        <v>78</v>
      </c>
      <c r="U63" s="65">
        <v>117</v>
      </c>
    </row>
    <row r="64" ht="45" customHeight="1" spans="1:21">
      <c r="A64" s="35">
        <v>49</v>
      </c>
      <c r="B64" s="35"/>
      <c r="C64" s="36" t="s">
        <v>208</v>
      </c>
      <c r="D64" s="42" t="s">
        <v>202</v>
      </c>
      <c r="E64" s="38">
        <v>323</v>
      </c>
      <c r="F64" s="43">
        <v>0</v>
      </c>
      <c r="G64" s="38">
        <v>323</v>
      </c>
      <c r="H64" s="38">
        <v>323</v>
      </c>
      <c r="I64" s="43"/>
      <c r="J64" s="43"/>
      <c r="K64" s="43"/>
      <c r="L64" s="43">
        <v>64.6</v>
      </c>
      <c r="M64" s="53" t="s">
        <v>209</v>
      </c>
      <c r="N64" s="42" t="s">
        <v>33</v>
      </c>
      <c r="O64" s="42" t="s">
        <v>33</v>
      </c>
      <c r="P64" s="42">
        <v>147</v>
      </c>
      <c r="Q64" s="42" t="s">
        <v>200</v>
      </c>
      <c r="R64" s="42" t="s">
        <v>207</v>
      </c>
      <c r="S64" s="64">
        <f t="shared" si="23"/>
        <v>129.2</v>
      </c>
      <c r="T64" s="64">
        <f t="shared" si="24"/>
        <v>64.6</v>
      </c>
      <c r="U64" s="65">
        <v>96.9</v>
      </c>
    </row>
    <row r="65" ht="131.1" customHeight="1" spans="1:21">
      <c r="A65" s="35">
        <v>50</v>
      </c>
      <c r="B65" s="35"/>
      <c r="C65" s="36" t="s">
        <v>210</v>
      </c>
      <c r="D65" s="42" t="s">
        <v>62</v>
      </c>
      <c r="E65" s="38">
        <v>1000</v>
      </c>
      <c r="F65" s="43">
        <v>0</v>
      </c>
      <c r="G65" s="38">
        <v>1000</v>
      </c>
      <c r="H65" s="38">
        <v>1000</v>
      </c>
      <c r="I65" s="43"/>
      <c r="J65" s="43"/>
      <c r="K65" s="43"/>
      <c r="L65" s="43">
        <v>200</v>
      </c>
      <c r="M65" s="53" t="s">
        <v>211</v>
      </c>
      <c r="N65" s="42" t="s">
        <v>33</v>
      </c>
      <c r="O65" s="42" t="s">
        <v>33</v>
      </c>
      <c r="P65" s="42">
        <v>184</v>
      </c>
      <c r="Q65" s="42" t="s">
        <v>200</v>
      </c>
      <c r="R65" s="42"/>
      <c r="S65" s="64">
        <f t="shared" si="23"/>
        <v>400</v>
      </c>
      <c r="T65" s="64">
        <f t="shared" si="24"/>
        <v>200</v>
      </c>
      <c r="U65" s="65">
        <v>300</v>
      </c>
    </row>
    <row r="66" ht="131.1" customHeight="1" spans="1:21">
      <c r="A66" s="35">
        <v>51</v>
      </c>
      <c r="B66" s="35"/>
      <c r="C66" s="36" t="s">
        <v>212</v>
      </c>
      <c r="D66" s="42" t="s">
        <v>62</v>
      </c>
      <c r="E66" s="38">
        <v>2000</v>
      </c>
      <c r="F66" s="43">
        <v>0</v>
      </c>
      <c r="G66" s="38">
        <v>2000</v>
      </c>
      <c r="H66" s="38">
        <v>2000</v>
      </c>
      <c r="I66" s="43"/>
      <c r="J66" s="43"/>
      <c r="K66" s="43"/>
      <c r="L66" s="43">
        <v>400</v>
      </c>
      <c r="M66" s="53" t="s">
        <v>213</v>
      </c>
      <c r="N66" s="42" t="s">
        <v>33</v>
      </c>
      <c r="O66" s="42" t="s">
        <v>33</v>
      </c>
      <c r="P66" s="42">
        <v>189</v>
      </c>
      <c r="Q66" s="42" t="s">
        <v>200</v>
      </c>
      <c r="R66" s="42"/>
      <c r="S66" s="64">
        <f t="shared" si="23"/>
        <v>800</v>
      </c>
      <c r="T66" s="64">
        <f t="shared" si="24"/>
        <v>400</v>
      </c>
      <c r="U66" s="65">
        <v>600</v>
      </c>
    </row>
    <row r="67" ht="85.5" spans="1:21">
      <c r="A67" s="35">
        <v>52</v>
      </c>
      <c r="B67" s="35"/>
      <c r="C67" s="36" t="s">
        <v>214</v>
      </c>
      <c r="D67" s="73" t="s">
        <v>215</v>
      </c>
      <c r="E67" s="38">
        <v>1680</v>
      </c>
      <c r="F67" s="43">
        <v>0</v>
      </c>
      <c r="G67" s="38">
        <v>1680</v>
      </c>
      <c r="H67" s="38">
        <v>1680</v>
      </c>
      <c r="I67" s="43"/>
      <c r="J67" s="43"/>
      <c r="K67" s="43"/>
      <c r="L67" s="43">
        <v>1176</v>
      </c>
      <c r="M67" s="51" t="s">
        <v>216</v>
      </c>
      <c r="N67" s="42" t="s">
        <v>33</v>
      </c>
      <c r="O67" s="38" t="s">
        <v>33</v>
      </c>
      <c r="P67" s="38">
        <v>165</v>
      </c>
      <c r="Q67" s="38" t="s">
        <v>200</v>
      </c>
      <c r="R67" s="42"/>
      <c r="S67" s="72">
        <v>1176</v>
      </c>
      <c r="T67" s="72">
        <v>1176</v>
      </c>
      <c r="U67" s="89">
        <v>1176</v>
      </c>
    </row>
    <row r="68" ht="45" customHeight="1" spans="1:21">
      <c r="A68" s="35">
        <v>53</v>
      </c>
      <c r="B68" s="35"/>
      <c r="C68" s="36" t="s">
        <v>217</v>
      </c>
      <c r="D68" s="42" t="s">
        <v>62</v>
      </c>
      <c r="E68" s="38">
        <v>1560</v>
      </c>
      <c r="F68" s="43">
        <v>0</v>
      </c>
      <c r="G68" s="38">
        <v>1560</v>
      </c>
      <c r="H68" s="38">
        <v>1560</v>
      </c>
      <c r="I68" s="43"/>
      <c r="J68" s="43"/>
      <c r="K68" s="43"/>
      <c r="L68" s="43">
        <v>312</v>
      </c>
      <c r="M68" s="53" t="s">
        <v>218</v>
      </c>
      <c r="N68" s="42" t="s">
        <v>33</v>
      </c>
      <c r="O68" s="42" t="s">
        <v>33</v>
      </c>
      <c r="P68" s="42">
        <v>166</v>
      </c>
      <c r="Q68" s="42" t="s">
        <v>219</v>
      </c>
      <c r="R68" s="42"/>
      <c r="S68" s="64">
        <f t="shared" si="23"/>
        <v>624</v>
      </c>
      <c r="T68" s="64">
        <f t="shared" si="24"/>
        <v>312</v>
      </c>
      <c r="U68" s="65">
        <v>468</v>
      </c>
    </row>
    <row r="69" ht="45" customHeight="1" spans="1:21">
      <c r="A69" s="35">
        <v>54</v>
      </c>
      <c r="B69" s="35"/>
      <c r="C69" s="36" t="s">
        <v>220</v>
      </c>
      <c r="D69" s="35" t="s">
        <v>221</v>
      </c>
      <c r="E69" s="38">
        <v>129</v>
      </c>
      <c r="F69" s="43">
        <v>0</v>
      </c>
      <c r="G69" s="38">
        <v>129</v>
      </c>
      <c r="H69" s="38">
        <v>129</v>
      </c>
      <c r="I69" s="43"/>
      <c r="J69" s="43"/>
      <c r="K69" s="43"/>
      <c r="L69" s="43">
        <v>25.8</v>
      </c>
      <c r="M69" s="82" t="s">
        <v>222</v>
      </c>
      <c r="N69" s="42" t="s">
        <v>33</v>
      </c>
      <c r="O69" s="42" t="s">
        <v>33</v>
      </c>
      <c r="P69" s="35">
        <v>200</v>
      </c>
      <c r="Q69" s="35" t="s">
        <v>223</v>
      </c>
      <c r="R69" s="42"/>
      <c r="S69" s="64">
        <f t="shared" si="23"/>
        <v>51.6</v>
      </c>
      <c r="T69" s="64">
        <f t="shared" si="24"/>
        <v>25.8</v>
      </c>
      <c r="U69" s="65">
        <v>38.7</v>
      </c>
    </row>
    <row r="70" ht="66.75" customHeight="1" spans="1:21">
      <c r="A70" s="35">
        <v>55</v>
      </c>
      <c r="B70" s="35"/>
      <c r="C70" s="36" t="s">
        <v>224</v>
      </c>
      <c r="D70" s="35" t="s">
        <v>221</v>
      </c>
      <c r="E70" s="38">
        <v>161</v>
      </c>
      <c r="F70" s="43">
        <v>0</v>
      </c>
      <c r="G70" s="38">
        <v>161</v>
      </c>
      <c r="H70" s="38">
        <v>161</v>
      </c>
      <c r="I70" s="43"/>
      <c r="J70" s="43"/>
      <c r="K70" s="43"/>
      <c r="L70" s="43">
        <v>32.2</v>
      </c>
      <c r="M70" s="82" t="s">
        <v>225</v>
      </c>
      <c r="N70" s="42" t="s">
        <v>33</v>
      </c>
      <c r="O70" s="42" t="s">
        <v>33</v>
      </c>
      <c r="P70" s="35" t="s">
        <v>226</v>
      </c>
      <c r="Q70" s="35" t="s">
        <v>223</v>
      </c>
      <c r="R70" s="42"/>
      <c r="S70" s="64">
        <f t="shared" si="23"/>
        <v>64.4</v>
      </c>
      <c r="T70" s="64">
        <f t="shared" si="24"/>
        <v>32.2</v>
      </c>
      <c r="U70" s="65">
        <v>48.3</v>
      </c>
    </row>
    <row r="71" ht="45" customHeight="1" spans="1:21">
      <c r="A71" s="35">
        <v>56</v>
      </c>
      <c r="B71" s="35"/>
      <c r="C71" s="36" t="s">
        <v>227</v>
      </c>
      <c r="D71" s="35" t="s">
        <v>221</v>
      </c>
      <c r="E71" s="38">
        <v>109</v>
      </c>
      <c r="F71" s="43">
        <v>0</v>
      </c>
      <c r="G71" s="38">
        <v>109</v>
      </c>
      <c r="H71" s="38">
        <v>109</v>
      </c>
      <c r="I71" s="43"/>
      <c r="J71" s="43"/>
      <c r="K71" s="43"/>
      <c r="L71" s="43">
        <v>21.8</v>
      </c>
      <c r="M71" s="82" t="s">
        <v>228</v>
      </c>
      <c r="N71" s="42" t="s">
        <v>33</v>
      </c>
      <c r="O71" s="42" t="s">
        <v>33</v>
      </c>
      <c r="P71" s="35" t="s">
        <v>229</v>
      </c>
      <c r="Q71" s="35" t="s">
        <v>223</v>
      </c>
      <c r="R71" s="42"/>
      <c r="S71" s="64">
        <f t="shared" si="23"/>
        <v>43.6</v>
      </c>
      <c r="T71" s="64">
        <f t="shared" si="24"/>
        <v>21.8</v>
      </c>
      <c r="U71" s="65">
        <v>32.7</v>
      </c>
    </row>
    <row r="72" ht="45" customHeight="1" spans="1:21">
      <c r="A72" s="35">
        <v>57</v>
      </c>
      <c r="B72" s="35"/>
      <c r="C72" s="36" t="s">
        <v>230</v>
      </c>
      <c r="D72" s="35" t="s">
        <v>221</v>
      </c>
      <c r="E72" s="38">
        <v>130</v>
      </c>
      <c r="F72" s="43">
        <v>0</v>
      </c>
      <c r="G72" s="38">
        <v>130</v>
      </c>
      <c r="H72" s="38">
        <v>130</v>
      </c>
      <c r="I72" s="43"/>
      <c r="J72" s="43"/>
      <c r="K72" s="43"/>
      <c r="L72" s="43">
        <v>26</v>
      </c>
      <c r="M72" s="82" t="s">
        <v>231</v>
      </c>
      <c r="N72" s="42" t="s">
        <v>33</v>
      </c>
      <c r="O72" s="42" t="s">
        <v>33</v>
      </c>
      <c r="P72" s="35">
        <v>209</v>
      </c>
      <c r="Q72" s="35" t="s">
        <v>223</v>
      </c>
      <c r="R72" s="42"/>
      <c r="S72" s="64">
        <f t="shared" si="23"/>
        <v>52</v>
      </c>
      <c r="T72" s="64">
        <f t="shared" si="24"/>
        <v>26</v>
      </c>
      <c r="U72" s="65">
        <v>39</v>
      </c>
    </row>
    <row r="73" ht="59.1" customHeight="1" spans="1:21">
      <c r="A73" s="35">
        <v>58</v>
      </c>
      <c r="B73" s="35"/>
      <c r="C73" s="36" t="s">
        <v>232</v>
      </c>
      <c r="D73" s="35" t="s">
        <v>221</v>
      </c>
      <c r="E73" s="38">
        <v>124</v>
      </c>
      <c r="F73" s="43">
        <v>14</v>
      </c>
      <c r="G73" s="38">
        <v>110</v>
      </c>
      <c r="H73" s="38">
        <v>110</v>
      </c>
      <c r="I73" s="43"/>
      <c r="J73" s="43"/>
      <c r="K73" s="43"/>
      <c r="L73" s="43">
        <v>22</v>
      </c>
      <c r="M73" s="82" t="s">
        <v>233</v>
      </c>
      <c r="N73" s="42" t="s">
        <v>33</v>
      </c>
      <c r="O73" s="42" t="s">
        <v>33</v>
      </c>
      <c r="P73" s="35" t="s">
        <v>234</v>
      </c>
      <c r="Q73" s="35" t="s">
        <v>223</v>
      </c>
      <c r="R73" s="42"/>
      <c r="S73" s="64">
        <f t="shared" si="23"/>
        <v>44</v>
      </c>
      <c r="T73" s="64">
        <f t="shared" si="24"/>
        <v>22</v>
      </c>
      <c r="U73" s="65">
        <v>33</v>
      </c>
    </row>
    <row r="74" ht="57.95" customHeight="1" spans="1:21">
      <c r="A74" s="35">
        <v>59</v>
      </c>
      <c r="B74" s="35"/>
      <c r="C74" s="36" t="s">
        <v>235</v>
      </c>
      <c r="D74" s="35" t="s">
        <v>221</v>
      </c>
      <c r="E74" s="38">
        <v>184</v>
      </c>
      <c r="F74" s="43">
        <v>34</v>
      </c>
      <c r="G74" s="38">
        <v>150</v>
      </c>
      <c r="H74" s="38">
        <v>150</v>
      </c>
      <c r="I74" s="43"/>
      <c r="J74" s="43"/>
      <c r="K74" s="43"/>
      <c r="L74" s="43">
        <v>30</v>
      </c>
      <c r="M74" s="82" t="s">
        <v>236</v>
      </c>
      <c r="N74" s="42" t="s">
        <v>33</v>
      </c>
      <c r="O74" s="42" t="s">
        <v>33</v>
      </c>
      <c r="P74" s="35" t="s">
        <v>237</v>
      </c>
      <c r="Q74" s="35" t="s">
        <v>223</v>
      </c>
      <c r="R74" s="42"/>
      <c r="S74" s="64">
        <f t="shared" si="23"/>
        <v>60</v>
      </c>
      <c r="T74" s="64">
        <f t="shared" si="24"/>
        <v>30</v>
      </c>
      <c r="U74" s="65">
        <v>45</v>
      </c>
    </row>
    <row r="75" ht="69" customHeight="1" spans="1:21">
      <c r="A75" s="35">
        <v>60</v>
      </c>
      <c r="B75" s="35"/>
      <c r="C75" s="36" t="s">
        <v>238</v>
      </c>
      <c r="D75" s="35" t="s">
        <v>221</v>
      </c>
      <c r="E75" s="38">
        <v>140</v>
      </c>
      <c r="F75" s="43">
        <v>10</v>
      </c>
      <c r="G75" s="38">
        <v>130</v>
      </c>
      <c r="H75" s="38">
        <v>130</v>
      </c>
      <c r="I75" s="43"/>
      <c r="J75" s="43"/>
      <c r="K75" s="43"/>
      <c r="L75" s="43">
        <v>26</v>
      </c>
      <c r="M75" s="82" t="s">
        <v>239</v>
      </c>
      <c r="N75" s="42" t="s">
        <v>33</v>
      </c>
      <c r="O75" s="42" t="s">
        <v>33</v>
      </c>
      <c r="P75" s="35" t="s">
        <v>240</v>
      </c>
      <c r="Q75" s="35" t="s">
        <v>223</v>
      </c>
      <c r="R75" s="42"/>
      <c r="S75" s="64">
        <f t="shared" si="23"/>
        <v>52</v>
      </c>
      <c r="T75" s="64">
        <f t="shared" si="24"/>
        <v>26</v>
      </c>
      <c r="U75" s="65">
        <v>39</v>
      </c>
    </row>
    <row r="76" ht="45" customHeight="1" spans="1:21">
      <c r="A76" s="35">
        <v>61</v>
      </c>
      <c r="B76" s="35"/>
      <c r="C76" s="36" t="s">
        <v>241</v>
      </c>
      <c r="D76" s="35" t="s">
        <v>221</v>
      </c>
      <c r="E76" s="38">
        <v>168</v>
      </c>
      <c r="F76" s="43">
        <v>0</v>
      </c>
      <c r="G76" s="38">
        <v>168</v>
      </c>
      <c r="H76" s="38">
        <v>168</v>
      </c>
      <c r="I76" s="43"/>
      <c r="J76" s="43"/>
      <c r="K76" s="43"/>
      <c r="L76" s="43">
        <v>33.6</v>
      </c>
      <c r="M76" s="82" t="s">
        <v>242</v>
      </c>
      <c r="N76" s="42" t="s">
        <v>33</v>
      </c>
      <c r="O76" s="42" t="s">
        <v>33</v>
      </c>
      <c r="P76" s="35">
        <v>197</v>
      </c>
      <c r="Q76" s="35" t="s">
        <v>223</v>
      </c>
      <c r="R76" s="42"/>
      <c r="S76" s="64">
        <f t="shared" si="23"/>
        <v>67.2</v>
      </c>
      <c r="T76" s="64">
        <f t="shared" si="24"/>
        <v>33.6</v>
      </c>
      <c r="U76" s="65">
        <v>50.4</v>
      </c>
    </row>
    <row r="77" ht="21" customHeight="1" spans="1:21">
      <c r="A77" s="26"/>
      <c r="B77" s="26"/>
      <c r="C77" s="26" t="s">
        <v>26</v>
      </c>
      <c r="D77" s="28">
        <f>COUNT(A78:A105)</f>
        <v>28</v>
      </c>
      <c r="E77" s="28">
        <f t="shared" ref="E77:L77" si="25">SUM(E78:E105)</f>
        <v>18111</v>
      </c>
      <c r="F77" s="28"/>
      <c r="G77" s="28">
        <f t="shared" si="25"/>
        <v>18111</v>
      </c>
      <c r="H77" s="28">
        <f t="shared" si="25"/>
        <v>18111</v>
      </c>
      <c r="I77" s="28"/>
      <c r="J77" s="28"/>
      <c r="K77" s="28"/>
      <c r="L77" s="28">
        <f t="shared" si="25"/>
        <v>9317.2</v>
      </c>
      <c r="M77" s="28"/>
      <c r="N77" s="28"/>
      <c r="O77" s="28"/>
      <c r="P77" s="28">
        <f t="shared" ref="P77:U77" si="26">SUM(P78:P105)</f>
        <v>0</v>
      </c>
      <c r="Q77" s="28">
        <f t="shared" si="26"/>
        <v>0</v>
      </c>
      <c r="R77" s="28">
        <f t="shared" si="26"/>
        <v>0</v>
      </c>
      <c r="S77" s="28">
        <f t="shared" si="26"/>
        <v>10809.4</v>
      </c>
      <c r="T77" s="28">
        <f t="shared" si="26"/>
        <v>9317.2</v>
      </c>
      <c r="U77" s="28">
        <f t="shared" si="26"/>
        <v>10063.3</v>
      </c>
    </row>
    <row r="78" ht="45" customHeight="1" spans="1:21">
      <c r="A78" s="35">
        <v>62</v>
      </c>
      <c r="B78" s="35"/>
      <c r="C78" s="36" t="s">
        <v>243</v>
      </c>
      <c r="D78" s="42" t="s">
        <v>86</v>
      </c>
      <c r="E78" s="38">
        <v>180</v>
      </c>
      <c r="F78" s="43"/>
      <c r="G78" s="38">
        <v>180</v>
      </c>
      <c r="H78" s="38">
        <v>180</v>
      </c>
      <c r="I78" s="43"/>
      <c r="J78" s="43"/>
      <c r="K78" s="43"/>
      <c r="L78" s="43">
        <v>36</v>
      </c>
      <c r="M78" s="82" t="s">
        <v>244</v>
      </c>
      <c r="N78" s="42" t="s">
        <v>33</v>
      </c>
      <c r="O78" s="42" t="s">
        <v>33</v>
      </c>
      <c r="P78" s="83"/>
      <c r="Q78" s="90" t="s">
        <v>200</v>
      </c>
      <c r="R78" s="83"/>
      <c r="S78" s="64">
        <f t="shared" si="23"/>
        <v>72</v>
      </c>
      <c r="T78" s="64">
        <f t="shared" si="24"/>
        <v>36</v>
      </c>
      <c r="U78" s="65">
        <v>54</v>
      </c>
    </row>
    <row r="79" ht="45" customHeight="1" spans="1:21">
      <c r="A79" s="35">
        <v>63</v>
      </c>
      <c r="B79" s="35"/>
      <c r="C79" s="36" t="s">
        <v>245</v>
      </c>
      <c r="D79" s="42" t="s">
        <v>246</v>
      </c>
      <c r="E79" s="38">
        <v>386</v>
      </c>
      <c r="F79" s="43"/>
      <c r="G79" s="38">
        <v>386</v>
      </c>
      <c r="H79" s="38">
        <f t="shared" ref="H79:H81" si="27">G79-I79-J79-K79</f>
        <v>386</v>
      </c>
      <c r="I79" s="43"/>
      <c r="J79" s="43"/>
      <c r="K79" s="43"/>
      <c r="L79" s="43">
        <v>77.2</v>
      </c>
      <c r="M79" s="53" t="s">
        <v>247</v>
      </c>
      <c r="N79" s="42" t="s">
        <v>33</v>
      </c>
      <c r="O79" s="42" t="s">
        <v>33</v>
      </c>
      <c r="P79" s="42"/>
      <c r="Q79" s="42" t="s">
        <v>182</v>
      </c>
      <c r="R79" s="42"/>
      <c r="S79" s="64">
        <f t="shared" si="23"/>
        <v>154.4</v>
      </c>
      <c r="T79" s="64">
        <f t="shared" si="24"/>
        <v>77.2</v>
      </c>
      <c r="U79" s="65">
        <v>115.8</v>
      </c>
    </row>
    <row r="80" ht="45" customHeight="1" spans="1:21">
      <c r="A80" s="35">
        <v>64</v>
      </c>
      <c r="B80" s="35"/>
      <c r="C80" s="36" t="s">
        <v>248</v>
      </c>
      <c r="D80" s="42" t="s">
        <v>246</v>
      </c>
      <c r="E80" s="38">
        <v>392</v>
      </c>
      <c r="F80" s="43"/>
      <c r="G80" s="38">
        <v>392</v>
      </c>
      <c r="H80" s="38">
        <f t="shared" si="27"/>
        <v>392</v>
      </c>
      <c r="I80" s="43"/>
      <c r="J80" s="43"/>
      <c r="K80" s="43"/>
      <c r="L80" s="43">
        <v>78.4</v>
      </c>
      <c r="M80" s="53" t="s">
        <v>249</v>
      </c>
      <c r="N80" s="42" t="s">
        <v>33</v>
      </c>
      <c r="O80" s="42" t="s">
        <v>33</v>
      </c>
      <c r="P80" s="42"/>
      <c r="Q80" s="42" t="s">
        <v>182</v>
      </c>
      <c r="R80" s="42"/>
      <c r="S80" s="64">
        <f t="shared" ref="S80:S99" si="28">H80*0.4</f>
        <v>156.8</v>
      </c>
      <c r="T80" s="64">
        <f t="shared" ref="T80:T99" si="29">H80*0.2</f>
        <v>78.4</v>
      </c>
      <c r="U80" s="65">
        <v>117.6</v>
      </c>
    </row>
    <row r="81" ht="45" customHeight="1" spans="1:21">
      <c r="A81" s="35">
        <v>65</v>
      </c>
      <c r="B81" s="35"/>
      <c r="C81" s="36" t="s">
        <v>250</v>
      </c>
      <c r="D81" s="42" t="s">
        <v>246</v>
      </c>
      <c r="E81" s="38">
        <v>385</v>
      </c>
      <c r="F81" s="43"/>
      <c r="G81" s="38">
        <v>385</v>
      </c>
      <c r="H81" s="38">
        <f t="shared" si="27"/>
        <v>385</v>
      </c>
      <c r="I81" s="43"/>
      <c r="J81" s="43"/>
      <c r="K81" s="43"/>
      <c r="L81" s="43">
        <v>77</v>
      </c>
      <c r="M81" s="53" t="s">
        <v>251</v>
      </c>
      <c r="N81" s="42" t="s">
        <v>33</v>
      </c>
      <c r="O81" s="42" t="s">
        <v>33</v>
      </c>
      <c r="P81" s="42"/>
      <c r="Q81" s="42" t="s">
        <v>182</v>
      </c>
      <c r="R81" s="42"/>
      <c r="S81" s="64">
        <f t="shared" si="28"/>
        <v>154</v>
      </c>
      <c r="T81" s="64">
        <f t="shared" si="29"/>
        <v>77</v>
      </c>
      <c r="U81" s="65">
        <v>115.5</v>
      </c>
    </row>
    <row r="82" ht="45" customHeight="1" spans="1:21">
      <c r="A82" s="35">
        <v>66</v>
      </c>
      <c r="B82" s="35"/>
      <c r="C82" s="36" t="s">
        <v>252</v>
      </c>
      <c r="D82" s="42" t="s">
        <v>246</v>
      </c>
      <c r="E82" s="38">
        <v>380</v>
      </c>
      <c r="F82" s="43"/>
      <c r="G82" s="38">
        <v>380</v>
      </c>
      <c r="H82" s="38">
        <v>380</v>
      </c>
      <c r="I82" s="43"/>
      <c r="J82" s="43"/>
      <c r="K82" s="43"/>
      <c r="L82" s="43">
        <v>76</v>
      </c>
      <c r="M82" s="53" t="s">
        <v>253</v>
      </c>
      <c r="N82" s="42" t="s">
        <v>33</v>
      </c>
      <c r="O82" s="42" t="s">
        <v>33</v>
      </c>
      <c r="P82" s="42"/>
      <c r="Q82" s="42" t="s">
        <v>182</v>
      </c>
      <c r="R82" s="42"/>
      <c r="S82" s="64">
        <f t="shared" si="28"/>
        <v>152</v>
      </c>
      <c r="T82" s="64">
        <f t="shared" si="29"/>
        <v>76</v>
      </c>
      <c r="U82" s="65">
        <v>114</v>
      </c>
    </row>
    <row r="83" ht="45" customHeight="1" spans="1:21">
      <c r="A83" s="35">
        <v>67</v>
      </c>
      <c r="B83" s="35"/>
      <c r="C83" s="36" t="s">
        <v>254</v>
      </c>
      <c r="D83" s="42" t="s">
        <v>246</v>
      </c>
      <c r="E83" s="38">
        <v>395</v>
      </c>
      <c r="F83" s="43"/>
      <c r="G83" s="38">
        <v>395</v>
      </c>
      <c r="H83" s="38">
        <v>395</v>
      </c>
      <c r="I83" s="43"/>
      <c r="J83" s="43"/>
      <c r="K83" s="43"/>
      <c r="L83" s="43">
        <v>79</v>
      </c>
      <c r="M83" s="53" t="s">
        <v>255</v>
      </c>
      <c r="N83" s="42" t="s">
        <v>33</v>
      </c>
      <c r="O83" s="42" t="s">
        <v>33</v>
      </c>
      <c r="P83" s="42"/>
      <c r="Q83" s="42" t="s">
        <v>182</v>
      </c>
      <c r="R83" s="42"/>
      <c r="S83" s="64">
        <f t="shared" si="28"/>
        <v>158</v>
      </c>
      <c r="T83" s="64">
        <f t="shared" si="29"/>
        <v>79</v>
      </c>
      <c r="U83" s="65">
        <v>118.5</v>
      </c>
    </row>
    <row r="84" ht="45" customHeight="1" spans="1:21">
      <c r="A84" s="35">
        <v>68</v>
      </c>
      <c r="B84" s="35"/>
      <c r="C84" s="36" t="s">
        <v>256</v>
      </c>
      <c r="D84" s="42" t="s">
        <v>246</v>
      </c>
      <c r="E84" s="38">
        <v>350</v>
      </c>
      <c r="F84" s="43"/>
      <c r="G84" s="38">
        <v>350</v>
      </c>
      <c r="H84" s="38">
        <v>350</v>
      </c>
      <c r="I84" s="43"/>
      <c r="J84" s="43"/>
      <c r="K84" s="43"/>
      <c r="L84" s="43">
        <v>70</v>
      </c>
      <c r="M84" s="53" t="s">
        <v>257</v>
      </c>
      <c r="N84" s="42" t="s">
        <v>33</v>
      </c>
      <c r="O84" s="42" t="s">
        <v>33</v>
      </c>
      <c r="P84" s="42"/>
      <c r="Q84" s="42" t="s">
        <v>182</v>
      </c>
      <c r="R84" s="42"/>
      <c r="S84" s="64">
        <f t="shared" si="28"/>
        <v>140</v>
      </c>
      <c r="T84" s="64">
        <f t="shared" si="29"/>
        <v>70</v>
      </c>
      <c r="U84" s="65">
        <v>105</v>
      </c>
    </row>
    <row r="85" ht="45" customHeight="1" spans="1:21">
      <c r="A85" s="35">
        <v>69</v>
      </c>
      <c r="B85" s="35"/>
      <c r="C85" s="36" t="s">
        <v>258</v>
      </c>
      <c r="D85" s="42" t="s">
        <v>246</v>
      </c>
      <c r="E85" s="38">
        <v>320</v>
      </c>
      <c r="F85" s="43"/>
      <c r="G85" s="38">
        <v>320</v>
      </c>
      <c r="H85" s="38">
        <v>320</v>
      </c>
      <c r="I85" s="43"/>
      <c r="J85" s="43"/>
      <c r="K85" s="43"/>
      <c r="L85" s="43">
        <v>64</v>
      </c>
      <c r="M85" s="53" t="s">
        <v>259</v>
      </c>
      <c r="N85" s="42" t="s">
        <v>33</v>
      </c>
      <c r="O85" s="42" t="s">
        <v>33</v>
      </c>
      <c r="P85" s="42"/>
      <c r="Q85" s="42" t="s">
        <v>182</v>
      </c>
      <c r="R85" s="42"/>
      <c r="S85" s="64">
        <f t="shared" si="28"/>
        <v>128</v>
      </c>
      <c r="T85" s="64">
        <f t="shared" si="29"/>
        <v>64</v>
      </c>
      <c r="U85" s="65">
        <v>96</v>
      </c>
    </row>
    <row r="86" ht="45" customHeight="1" spans="1:21">
      <c r="A86" s="35">
        <v>70</v>
      </c>
      <c r="B86" s="35"/>
      <c r="C86" s="36" t="s">
        <v>260</v>
      </c>
      <c r="D86" s="42" t="s">
        <v>246</v>
      </c>
      <c r="E86" s="38">
        <v>395</v>
      </c>
      <c r="F86" s="43"/>
      <c r="G86" s="38">
        <v>395</v>
      </c>
      <c r="H86" s="38">
        <v>395</v>
      </c>
      <c r="I86" s="43"/>
      <c r="J86" s="43"/>
      <c r="K86" s="43"/>
      <c r="L86" s="43">
        <v>79</v>
      </c>
      <c r="M86" s="53" t="s">
        <v>261</v>
      </c>
      <c r="N86" s="42" t="s">
        <v>33</v>
      </c>
      <c r="O86" s="42" t="s">
        <v>33</v>
      </c>
      <c r="P86" s="42"/>
      <c r="Q86" s="42" t="s">
        <v>182</v>
      </c>
      <c r="R86" s="42"/>
      <c r="S86" s="64">
        <f t="shared" si="28"/>
        <v>158</v>
      </c>
      <c r="T86" s="64">
        <f t="shared" si="29"/>
        <v>79</v>
      </c>
      <c r="U86" s="65">
        <v>118.5</v>
      </c>
    </row>
    <row r="87" ht="45" customHeight="1" spans="1:21">
      <c r="A87" s="35">
        <v>71</v>
      </c>
      <c r="B87" s="35"/>
      <c r="C87" s="36" t="s">
        <v>262</v>
      </c>
      <c r="D87" s="35" t="s">
        <v>246</v>
      </c>
      <c r="E87" s="38">
        <v>380</v>
      </c>
      <c r="F87" s="43"/>
      <c r="G87" s="38">
        <v>380</v>
      </c>
      <c r="H87" s="38">
        <v>380</v>
      </c>
      <c r="I87" s="43"/>
      <c r="J87" s="43"/>
      <c r="K87" s="43"/>
      <c r="L87" s="43">
        <v>76</v>
      </c>
      <c r="M87" s="53" t="s">
        <v>263</v>
      </c>
      <c r="N87" s="42" t="s">
        <v>33</v>
      </c>
      <c r="O87" s="42" t="s">
        <v>33</v>
      </c>
      <c r="P87" s="42"/>
      <c r="Q87" s="35" t="s">
        <v>223</v>
      </c>
      <c r="R87" s="42"/>
      <c r="S87" s="64">
        <f t="shared" si="28"/>
        <v>152</v>
      </c>
      <c r="T87" s="64">
        <f t="shared" si="29"/>
        <v>76</v>
      </c>
      <c r="U87" s="65">
        <v>114</v>
      </c>
    </row>
    <row r="88" ht="45" customHeight="1" spans="1:21">
      <c r="A88" s="35">
        <v>72</v>
      </c>
      <c r="B88" s="35"/>
      <c r="C88" s="36" t="s">
        <v>264</v>
      </c>
      <c r="D88" s="35" t="s">
        <v>246</v>
      </c>
      <c r="E88" s="38">
        <v>395</v>
      </c>
      <c r="F88" s="43"/>
      <c r="G88" s="38">
        <v>395</v>
      </c>
      <c r="H88" s="38">
        <v>395</v>
      </c>
      <c r="I88" s="43"/>
      <c r="J88" s="43"/>
      <c r="K88" s="43"/>
      <c r="L88" s="43">
        <v>79</v>
      </c>
      <c r="M88" s="53" t="s">
        <v>263</v>
      </c>
      <c r="N88" s="42" t="s">
        <v>33</v>
      </c>
      <c r="O88" s="42" t="s">
        <v>33</v>
      </c>
      <c r="P88" s="42"/>
      <c r="Q88" s="35" t="s">
        <v>223</v>
      </c>
      <c r="R88" s="42"/>
      <c r="S88" s="64">
        <f t="shared" si="28"/>
        <v>158</v>
      </c>
      <c r="T88" s="64">
        <f t="shared" si="29"/>
        <v>79</v>
      </c>
      <c r="U88" s="65">
        <v>118.5</v>
      </c>
    </row>
    <row r="89" ht="45" customHeight="1" spans="1:21">
      <c r="A89" s="35">
        <v>73</v>
      </c>
      <c r="B89" s="35"/>
      <c r="C89" s="36" t="s">
        <v>265</v>
      </c>
      <c r="D89" s="35" t="s">
        <v>246</v>
      </c>
      <c r="E89" s="38">
        <v>390</v>
      </c>
      <c r="F89" s="43"/>
      <c r="G89" s="38">
        <v>390</v>
      </c>
      <c r="H89" s="38">
        <v>390</v>
      </c>
      <c r="I89" s="43"/>
      <c r="J89" s="43"/>
      <c r="K89" s="43"/>
      <c r="L89" s="43">
        <v>78</v>
      </c>
      <c r="M89" s="53" t="s">
        <v>263</v>
      </c>
      <c r="N89" s="42" t="s">
        <v>33</v>
      </c>
      <c r="O89" s="42" t="s">
        <v>33</v>
      </c>
      <c r="P89" s="42"/>
      <c r="Q89" s="35" t="s">
        <v>223</v>
      </c>
      <c r="R89" s="42"/>
      <c r="S89" s="64">
        <f t="shared" si="28"/>
        <v>156</v>
      </c>
      <c r="T89" s="64">
        <f t="shared" si="29"/>
        <v>78</v>
      </c>
      <c r="U89" s="65">
        <v>117</v>
      </c>
    </row>
    <row r="90" ht="45" customHeight="1" spans="1:21">
      <c r="A90" s="35">
        <v>74</v>
      </c>
      <c r="B90" s="35"/>
      <c r="C90" s="36" t="s">
        <v>266</v>
      </c>
      <c r="D90" s="35" t="s">
        <v>246</v>
      </c>
      <c r="E90" s="38">
        <v>395</v>
      </c>
      <c r="F90" s="43"/>
      <c r="G90" s="38">
        <v>395</v>
      </c>
      <c r="H90" s="38">
        <v>395</v>
      </c>
      <c r="I90" s="43"/>
      <c r="J90" s="43"/>
      <c r="K90" s="43"/>
      <c r="L90" s="43">
        <v>79</v>
      </c>
      <c r="M90" s="53" t="s">
        <v>263</v>
      </c>
      <c r="N90" s="42" t="s">
        <v>33</v>
      </c>
      <c r="O90" s="42" t="s">
        <v>33</v>
      </c>
      <c r="P90" s="42"/>
      <c r="Q90" s="35" t="s">
        <v>223</v>
      </c>
      <c r="R90" s="42"/>
      <c r="S90" s="64">
        <f t="shared" si="28"/>
        <v>158</v>
      </c>
      <c r="T90" s="64">
        <f t="shared" si="29"/>
        <v>79</v>
      </c>
      <c r="U90" s="65">
        <v>118.5</v>
      </c>
    </row>
    <row r="91" ht="45" customHeight="1" spans="1:21">
      <c r="A91" s="35">
        <v>75</v>
      </c>
      <c r="B91" s="35"/>
      <c r="C91" s="36" t="s">
        <v>267</v>
      </c>
      <c r="D91" s="35" t="s">
        <v>246</v>
      </c>
      <c r="E91" s="38">
        <v>385</v>
      </c>
      <c r="F91" s="43"/>
      <c r="G91" s="38">
        <v>385</v>
      </c>
      <c r="H91" s="38">
        <v>385</v>
      </c>
      <c r="I91" s="43"/>
      <c r="J91" s="43"/>
      <c r="K91" s="43"/>
      <c r="L91" s="43">
        <v>77</v>
      </c>
      <c r="M91" s="53" t="s">
        <v>263</v>
      </c>
      <c r="N91" s="42" t="s">
        <v>33</v>
      </c>
      <c r="O91" s="42" t="s">
        <v>33</v>
      </c>
      <c r="P91" s="42"/>
      <c r="Q91" s="35" t="s">
        <v>223</v>
      </c>
      <c r="R91" s="42"/>
      <c r="S91" s="64">
        <f t="shared" si="28"/>
        <v>154</v>
      </c>
      <c r="T91" s="64">
        <f t="shared" si="29"/>
        <v>77</v>
      </c>
      <c r="U91" s="65">
        <v>115.5</v>
      </c>
    </row>
    <row r="92" ht="45" customHeight="1" spans="1:21">
      <c r="A92" s="35">
        <v>76</v>
      </c>
      <c r="B92" s="35"/>
      <c r="C92" s="36" t="s">
        <v>268</v>
      </c>
      <c r="D92" s="35" t="s">
        <v>246</v>
      </c>
      <c r="E92" s="38">
        <v>390</v>
      </c>
      <c r="F92" s="43"/>
      <c r="G92" s="38">
        <v>390</v>
      </c>
      <c r="H92" s="38">
        <v>390</v>
      </c>
      <c r="I92" s="43"/>
      <c r="J92" s="43"/>
      <c r="K92" s="43"/>
      <c r="L92" s="43">
        <v>78</v>
      </c>
      <c r="M92" s="53" t="s">
        <v>263</v>
      </c>
      <c r="N92" s="42" t="s">
        <v>33</v>
      </c>
      <c r="O92" s="42" t="s">
        <v>33</v>
      </c>
      <c r="P92" s="42"/>
      <c r="Q92" s="35" t="s">
        <v>223</v>
      </c>
      <c r="R92" s="42"/>
      <c r="S92" s="64">
        <f t="shared" si="28"/>
        <v>156</v>
      </c>
      <c r="T92" s="64">
        <f t="shared" si="29"/>
        <v>78</v>
      </c>
      <c r="U92" s="65">
        <v>117</v>
      </c>
    </row>
    <row r="93" ht="45" customHeight="1" spans="1:21">
      <c r="A93" s="35">
        <v>77</v>
      </c>
      <c r="B93" s="35"/>
      <c r="C93" s="36" t="s">
        <v>269</v>
      </c>
      <c r="D93" s="35" t="s">
        <v>270</v>
      </c>
      <c r="E93" s="38">
        <v>200</v>
      </c>
      <c r="F93" s="43"/>
      <c r="G93" s="38">
        <v>200</v>
      </c>
      <c r="H93" s="38">
        <v>200</v>
      </c>
      <c r="I93" s="43"/>
      <c r="J93" s="43"/>
      <c r="K93" s="43"/>
      <c r="L93" s="43">
        <v>40</v>
      </c>
      <c r="M93" s="82" t="s">
        <v>271</v>
      </c>
      <c r="N93" s="42" t="s">
        <v>33</v>
      </c>
      <c r="O93" s="35" t="s">
        <v>33</v>
      </c>
      <c r="P93" s="35"/>
      <c r="Q93" s="35" t="s">
        <v>272</v>
      </c>
      <c r="R93" s="42"/>
      <c r="S93" s="64">
        <f t="shared" si="28"/>
        <v>80</v>
      </c>
      <c r="T93" s="64">
        <f t="shared" si="29"/>
        <v>40</v>
      </c>
      <c r="U93" s="65">
        <v>60</v>
      </c>
    </row>
    <row r="94" ht="45" customHeight="1" spans="1:21">
      <c r="A94" s="35">
        <v>78</v>
      </c>
      <c r="B94" s="35"/>
      <c r="C94" s="36" t="s">
        <v>273</v>
      </c>
      <c r="D94" s="35" t="s">
        <v>270</v>
      </c>
      <c r="E94" s="38">
        <v>100</v>
      </c>
      <c r="F94" s="43"/>
      <c r="G94" s="38">
        <v>100</v>
      </c>
      <c r="H94" s="38">
        <v>100</v>
      </c>
      <c r="I94" s="43"/>
      <c r="J94" s="43"/>
      <c r="K94" s="43"/>
      <c r="L94" s="43">
        <v>20</v>
      </c>
      <c r="M94" s="82" t="s">
        <v>274</v>
      </c>
      <c r="N94" s="42" t="s">
        <v>33</v>
      </c>
      <c r="O94" s="35" t="s">
        <v>33</v>
      </c>
      <c r="P94" s="35"/>
      <c r="Q94" s="35" t="s">
        <v>275</v>
      </c>
      <c r="R94" s="42"/>
      <c r="S94" s="64">
        <f t="shared" si="28"/>
        <v>40</v>
      </c>
      <c r="T94" s="64">
        <f t="shared" si="29"/>
        <v>20</v>
      </c>
      <c r="U94" s="65">
        <v>30</v>
      </c>
    </row>
    <row r="95" ht="45" customHeight="1" spans="1:21">
      <c r="A95" s="35">
        <v>79</v>
      </c>
      <c r="B95" s="35"/>
      <c r="C95" s="36" t="s">
        <v>276</v>
      </c>
      <c r="D95" s="35" t="s">
        <v>270</v>
      </c>
      <c r="E95" s="38">
        <v>50</v>
      </c>
      <c r="F95" s="43"/>
      <c r="G95" s="38">
        <v>50</v>
      </c>
      <c r="H95" s="38">
        <v>50</v>
      </c>
      <c r="I95" s="43"/>
      <c r="J95" s="43"/>
      <c r="K95" s="43"/>
      <c r="L95" s="43">
        <v>10</v>
      </c>
      <c r="M95" s="82" t="s">
        <v>277</v>
      </c>
      <c r="N95" s="42" t="s">
        <v>33</v>
      </c>
      <c r="O95" s="35" t="s">
        <v>33</v>
      </c>
      <c r="P95" s="35"/>
      <c r="Q95" s="35" t="s">
        <v>275</v>
      </c>
      <c r="R95" s="42"/>
      <c r="S95" s="64">
        <f t="shared" si="28"/>
        <v>20</v>
      </c>
      <c r="T95" s="64">
        <f t="shared" si="29"/>
        <v>10</v>
      </c>
      <c r="U95" s="65">
        <v>15</v>
      </c>
    </row>
    <row r="96" ht="45" customHeight="1" spans="1:21">
      <c r="A96" s="35">
        <v>80</v>
      </c>
      <c r="B96" s="35"/>
      <c r="C96" s="36" t="s">
        <v>278</v>
      </c>
      <c r="D96" s="42" t="s">
        <v>86</v>
      </c>
      <c r="E96" s="38">
        <v>398</v>
      </c>
      <c r="F96" s="43"/>
      <c r="G96" s="38">
        <v>398</v>
      </c>
      <c r="H96" s="38">
        <v>398</v>
      </c>
      <c r="I96" s="43"/>
      <c r="J96" s="43"/>
      <c r="K96" s="43"/>
      <c r="L96" s="43">
        <v>79.6</v>
      </c>
      <c r="M96" s="48" t="s">
        <v>279</v>
      </c>
      <c r="N96" s="42" t="s">
        <v>33</v>
      </c>
      <c r="O96" s="35" t="s">
        <v>33</v>
      </c>
      <c r="P96" s="84"/>
      <c r="Q96" s="38" t="s">
        <v>200</v>
      </c>
      <c r="R96" s="42"/>
      <c r="S96" s="64">
        <f t="shared" si="28"/>
        <v>159.2</v>
      </c>
      <c r="T96" s="64">
        <f t="shared" si="29"/>
        <v>79.6</v>
      </c>
      <c r="U96" s="65">
        <v>119.4</v>
      </c>
    </row>
    <row r="97" ht="45" customHeight="1" spans="1:21">
      <c r="A97" s="35">
        <v>81</v>
      </c>
      <c r="B97" s="35"/>
      <c r="C97" s="36" t="s">
        <v>280</v>
      </c>
      <c r="D97" s="42" t="s">
        <v>86</v>
      </c>
      <c r="E97" s="38">
        <v>395</v>
      </c>
      <c r="F97" s="43"/>
      <c r="G97" s="38">
        <v>395</v>
      </c>
      <c r="H97" s="38">
        <v>395</v>
      </c>
      <c r="I97" s="43"/>
      <c r="J97" s="43"/>
      <c r="K97" s="43"/>
      <c r="L97" s="43">
        <v>79</v>
      </c>
      <c r="M97" s="48" t="s">
        <v>281</v>
      </c>
      <c r="N97" s="42" t="s">
        <v>33</v>
      </c>
      <c r="O97" s="35" t="s">
        <v>33</v>
      </c>
      <c r="P97" s="84"/>
      <c r="Q97" s="38" t="s">
        <v>200</v>
      </c>
      <c r="R97" s="42"/>
      <c r="S97" s="64">
        <f t="shared" si="28"/>
        <v>158</v>
      </c>
      <c r="T97" s="64">
        <f t="shared" si="29"/>
        <v>79</v>
      </c>
      <c r="U97" s="65">
        <v>118.5</v>
      </c>
    </row>
    <row r="98" ht="45" customHeight="1" spans="1:21">
      <c r="A98" s="35">
        <v>82</v>
      </c>
      <c r="B98" s="35"/>
      <c r="C98" s="36" t="s">
        <v>282</v>
      </c>
      <c r="D98" s="42" t="s">
        <v>86</v>
      </c>
      <c r="E98" s="38">
        <v>400</v>
      </c>
      <c r="F98" s="43"/>
      <c r="G98" s="38">
        <v>400</v>
      </c>
      <c r="H98" s="38">
        <v>400</v>
      </c>
      <c r="I98" s="43"/>
      <c r="J98" s="43"/>
      <c r="K98" s="43"/>
      <c r="L98" s="43">
        <v>80</v>
      </c>
      <c r="M98" s="48" t="s">
        <v>283</v>
      </c>
      <c r="N98" s="42" t="s">
        <v>33</v>
      </c>
      <c r="O98" s="35" t="s">
        <v>33</v>
      </c>
      <c r="P98" s="84"/>
      <c r="Q98" s="38" t="s">
        <v>200</v>
      </c>
      <c r="R98" s="42"/>
      <c r="S98" s="64">
        <f t="shared" si="28"/>
        <v>160</v>
      </c>
      <c r="T98" s="64">
        <f t="shared" si="29"/>
        <v>80</v>
      </c>
      <c r="U98" s="65">
        <v>120</v>
      </c>
    </row>
    <row r="99" ht="45" customHeight="1" spans="1:21">
      <c r="A99" s="35">
        <v>83</v>
      </c>
      <c r="B99" s="35"/>
      <c r="C99" s="36" t="s">
        <v>284</v>
      </c>
      <c r="D99" s="42" t="s">
        <v>86</v>
      </c>
      <c r="E99" s="38">
        <v>400</v>
      </c>
      <c r="F99" s="43"/>
      <c r="G99" s="38">
        <v>400</v>
      </c>
      <c r="H99" s="38">
        <v>400</v>
      </c>
      <c r="I99" s="43"/>
      <c r="J99" s="43"/>
      <c r="K99" s="43"/>
      <c r="L99" s="43">
        <v>80</v>
      </c>
      <c r="M99" s="48" t="s">
        <v>285</v>
      </c>
      <c r="N99" s="42" t="s">
        <v>33</v>
      </c>
      <c r="O99" s="35" t="s">
        <v>33</v>
      </c>
      <c r="P99" s="84"/>
      <c r="Q99" s="38" t="s">
        <v>200</v>
      </c>
      <c r="R99" s="42"/>
      <c r="S99" s="64">
        <f t="shared" si="28"/>
        <v>160</v>
      </c>
      <c r="T99" s="64">
        <f t="shared" si="29"/>
        <v>80</v>
      </c>
      <c r="U99" s="65">
        <v>120</v>
      </c>
    </row>
    <row r="100" ht="49.5" customHeight="1" spans="1:21">
      <c r="A100" s="35">
        <v>84</v>
      </c>
      <c r="B100" s="35"/>
      <c r="C100" s="36" t="s">
        <v>286</v>
      </c>
      <c r="D100" s="42" t="s">
        <v>287</v>
      </c>
      <c r="E100" s="38">
        <v>5000</v>
      </c>
      <c r="F100" s="43"/>
      <c r="G100" s="38">
        <v>5000</v>
      </c>
      <c r="H100" s="38">
        <v>5000</v>
      </c>
      <c r="I100" s="43"/>
      <c r="J100" s="43"/>
      <c r="K100" s="43"/>
      <c r="L100" s="43">
        <v>5000</v>
      </c>
      <c r="M100" s="53" t="s">
        <v>288</v>
      </c>
      <c r="N100" s="42" t="s">
        <v>33</v>
      </c>
      <c r="O100" s="42" t="s">
        <v>33</v>
      </c>
      <c r="P100" s="42"/>
      <c r="Q100" s="42" t="s">
        <v>289</v>
      </c>
      <c r="R100" s="42"/>
      <c r="S100" s="72">
        <v>5000</v>
      </c>
      <c r="T100" s="72">
        <v>5000</v>
      </c>
      <c r="U100" s="65">
        <v>5000</v>
      </c>
    </row>
    <row r="101" ht="45" customHeight="1" spans="1:21">
      <c r="A101" s="35">
        <v>85</v>
      </c>
      <c r="B101" s="35"/>
      <c r="C101" s="36" t="s">
        <v>290</v>
      </c>
      <c r="D101" s="42" t="s">
        <v>291</v>
      </c>
      <c r="E101" s="38">
        <v>2000</v>
      </c>
      <c r="F101" s="43"/>
      <c r="G101" s="38">
        <v>2000</v>
      </c>
      <c r="H101" s="38">
        <v>2000</v>
      </c>
      <c r="I101" s="43"/>
      <c r="J101" s="43"/>
      <c r="K101" s="43"/>
      <c r="L101" s="43">
        <v>1000</v>
      </c>
      <c r="M101" s="53" t="s">
        <v>292</v>
      </c>
      <c r="N101" s="42" t="s">
        <v>33</v>
      </c>
      <c r="O101" s="42" t="s">
        <v>33</v>
      </c>
      <c r="P101" s="42"/>
      <c r="Q101" s="42" t="s">
        <v>182</v>
      </c>
      <c r="R101" s="42"/>
      <c r="S101" s="72">
        <v>1000</v>
      </c>
      <c r="T101" s="72">
        <v>1000</v>
      </c>
      <c r="U101" s="65">
        <v>1000</v>
      </c>
    </row>
    <row r="102" ht="45" customHeight="1" spans="1:21">
      <c r="A102" s="35">
        <v>86</v>
      </c>
      <c r="B102" s="35"/>
      <c r="C102" s="36" t="s">
        <v>293</v>
      </c>
      <c r="D102" s="42" t="s">
        <v>291</v>
      </c>
      <c r="E102" s="38">
        <v>1000</v>
      </c>
      <c r="F102" s="43"/>
      <c r="G102" s="38">
        <v>1000</v>
      </c>
      <c r="H102" s="38">
        <v>1000</v>
      </c>
      <c r="I102" s="43"/>
      <c r="J102" s="43"/>
      <c r="K102" s="43"/>
      <c r="L102" s="43">
        <v>500</v>
      </c>
      <c r="M102" s="53" t="s">
        <v>294</v>
      </c>
      <c r="N102" s="42" t="s">
        <v>33</v>
      </c>
      <c r="O102" s="42" t="s">
        <v>33</v>
      </c>
      <c r="P102" s="42"/>
      <c r="Q102" s="42" t="s">
        <v>182</v>
      </c>
      <c r="R102" s="42"/>
      <c r="S102" s="72">
        <v>500</v>
      </c>
      <c r="T102" s="72">
        <v>500</v>
      </c>
      <c r="U102" s="65">
        <v>500</v>
      </c>
    </row>
    <row r="103" ht="45" customHeight="1" spans="1:21">
      <c r="A103" s="35">
        <v>87</v>
      </c>
      <c r="B103" s="35"/>
      <c r="C103" s="36" t="s">
        <v>295</v>
      </c>
      <c r="D103" s="42" t="s">
        <v>246</v>
      </c>
      <c r="E103" s="38">
        <v>1200</v>
      </c>
      <c r="F103" s="43"/>
      <c r="G103" s="38">
        <v>1200</v>
      </c>
      <c r="H103" s="38">
        <v>1200</v>
      </c>
      <c r="I103" s="43"/>
      <c r="J103" s="43"/>
      <c r="K103" s="43"/>
      <c r="L103" s="43">
        <v>600</v>
      </c>
      <c r="M103" s="53" t="s">
        <v>296</v>
      </c>
      <c r="N103" s="42" t="s">
        <v>33</v>
      </c>
      <c r="O103" s="42" t="s">
        <v>33</v>
      </c>
      <c r="P103" s="84"/>
      <c r="Q103" s="42" t="s">
        <v>182</v>
      </c>
      <c r="R103" s="42"/>
      <c r="S103" s="72">
        <v>600</v>
      </c>
      <c r="T103" s="72">
        <v>600</v>
      </c>
      <c r="U103" s="65">
        <v>600</v>
      </c>
    </row>
    <row r="104" ht="45" customHeight="1" spans="1:21">
      <c r="A104" s="35">
        <v>88</v>
      </c>
      <c r="B104" s="35"/>
      <c r="C104" s="36" t="s">
        <v>297</v>
      </c>
      <c r="D104" s="35" t="s">
        <v>246</v>
      </c>
      <c r="E104" s="38">
        <v>450</v>
      </c>
      <c r="F104" s="43"/>
      <c r="G104" s="38">
        <v>450</v>
      </c>
      <c r="H104" s="38">
        <v>450</v>
      </c>
      <c r="I104" s="43"/>
      <c r="J104" s="43"/>
      <c r="K104" s="43"/>
      <c r="L104" s="43">
        <v>225</v>
      </c>
      <c r="M104" s="53" t="s">
        <v>298</v>
      </c>
      <c r="N104" s="42" t="s">
        <v>33</v>
      </c>
      <c r="O104" s="42" t="s">
        <v>33</v>
      </c>
      <c r="P104" s="42"/>
      <c r="Q104" s="35" t="s">
        <v>223</v>
      </c>
      <c r="R104" s="42"/>
      <c r="S104" s="72">
        <v>225</v>
      </c>
      <c r="T104" s="72">
        <v>225</v>
      </c>
      <c r="U104" s="65">
        <v>225</v>
      </c>
    </row>
    <row r="105" ht="45" customHeight="1" spans="1:21">
      <c r="A105" s="35">
        <v>89</v>
      </c>
      <c r="B105" s="35"/>
      <c r="C105" s="36" t="s">
        <v>299</v>
      </c>
      <c r="D105" s="42" t="s">
        <v>86</v>
      </c>
      <c r="E105" s="38">
        <v>1000</v>
      </c>
      <c r="F105" s="43"/>
      <c r="G105" s="38">
        <v>1000</v>
      </c>
      <c r="H105" s="38">
        <v>1000</v>
      </c>
      <c r="I105" s="43"/>
      <c r="J105" s="43"/>
      <c r="K105" s="43"/>
      <c r="L105" s="43">
        <v>500</v>
      </c>
      <c r="M105" s="48" t="s">
        <v>300</v>
      </c>
      <c r="N105" s="42" t="s">
        <v>33</v>
      </c>
      <c r="O105" s="35" t="s">
        <v>33</v>
      </c>
      <c r="P105" s="84"/>
      <c r="Q105" s="38" t="s">
        <v>200</v>
      </c>
      <c r="R105" s="42"/>
      <c r="S105" s="72">
        <v>500</v>
      </c>
      <c r="T105" s="72">
        <v>500</v>
      </c>
      <c r="U105" s="65">
        <v>500</v>
      </c>
    </row>
    <row r="106" ht="21" customHeight="1" spans="1:21">
      <c r="A106" s="32"/>
      <c r="B106" s="32"/>
      <c r="C106" s="33" t="s">
        <v>301</v>
      </c>
      <c r="D106" s="34">
        <f t="shared" ref="D106:L106" si="30">D107</f>
        <v>14</v>
      </c>
      <c r="E106" s="34">
        <f t="shared" si="30"/>
        <v>8595</v>
      </c>
      <c r="F106" s="34"/>
      <c r="G106" s="34">
        <f t="shared" si="30"/>
        <v>7510</v>
      </c>
      <c r="H106" s="34">
        <f t="shared" si="30"/>
        <v>5510</v>
      </c>
      <c r="I106" s="34">
        <f t="shared" si="30"/>
        <v>0</v>
      </c>
      <c r="J106" s="34">
        <f t="shared" si="30"/>
        <v>0</v>
      </c>
      <c r="K106" s="34">
        <f t="shared" si="30"/>
        <v>2000</v>
      </c>
      <c r="L106" s="34">
        <f t="shared" si="30"/>
        <v>1102</v>
      </c>
      <c r="M106" s="34"/>
      <c r="N106" s="34"/>
      <c r="O106" s="34"/>
      <c r="P106" s="34">
        <f t="shared" ref="P106:U106" si="31">P107</f>
        <v>0</v>
      </c>
      <c r="Q106" s="34">
        <f t="shared" si="31"/>
        <v>0</v>
      </c>
      <c r="R106" s="34">
        <f t="shared" si="31"/>
        <v>0</v>
      </c>
      <c r="S106" s="34">
        <f t="shared" si="31"/>
        <v>2204</v>
      </c>
      <c r="T106" s="34">
        <f t="shared" si="31"/>
        <v>1102</v>
      </c>
      <c r="U106" s="34">
        <f t="shared" si="31"/>
        <v>1653</v>
      </c>
    </row>
    <row r="107" ht="21" customHeight="1" spans="1:21">
      <c r="A107" s="26"/>
      <c r="B107" s="26"/>
      <c r="C107" s="26" t="s">
        <v>26</v>
      </c>
      <c r="D107" s="28">
        <f>COUNT(A108:A121)</f>
        <v>14</v>
      </c>
      <c r="E107" s="28">
        <f>SUM(E108:E121)</f>
        <v>8595</v>
      </c>
      <c r="F107" s="28"/>
      <c r="G107" s="28">
        <f t="shared" ref="G107:U107" si="32">SUM(G108:G121)</f>
        <v>7510</v>
      </c>
      <c r="H107" s="28">
        <f t="shared" si="32"/>
        <v>5510</v>
      </c>
      <c r="I107" s="28">
        <f t="shared" si="32"/>
        <v>0</v>
      </c>
      <c r="J107" s="28">
        <f t="shared" si="32"/>
        <v>0</v>
      </c>
      <c r="K107" s="28">
        <f t="shared" si="32"/>
        <v>2000</v>
      </c>
      <c r="L107" s="28">
        <f t="shared" si="32"/>
        <v>1102</v>
      </c>
      <c r="M107" s="28"/>
      <c r="N107" s="28"/>
      <c r="O107" s="28"/>
      <c r="P107" s="28">
        <f t="shared" si="32"/>
        <v>0</v>
      </c>
      <c r="Q107" s="28">
        <f t="shared" si="32"/>
        <v>0</v>
      </c>
      <c r="R107" s="28">
        <f t="shared" si="32"/>
        <v>0</v>
      </c>
      <c r="S107" s="28">
        <f t="shared" si="32"/>
        <v>2204</v>
      </c>
      <c r="T107" s="28">
        <f t="shared" si="32"/>
        <v>1102</v>
      </c>
      <c r="U107" s="28">
        <f t="shared" si="32"/>
        <v>1653</v>
      </c>
    </row>
    <row r="108" ht="45" customHeight="1" spans="1:21">
      <c r="A108" s="49">
        <v>90</v>
      </c>
      <c r="B108" s="49" t="s">
        <v>302</v>
      </c>
      <c r="C108" s="36" t="s">
        <v>303</v>
      </c>
      <c r="D108" s="35" t="s">
        <v>304</v>
      </c>
      <c r="E108" s="74">
        <v>620</v>
      </c>
      <c r="F108" s="75"/>
      <c r="G108" s="75">
        <v>620</v>
      </c>
      <c r="H108" s="75">
        <v>620</v>
      </c>
      <c r="I108" s="75"/>
      <c r="J108" s="75"/>
      <c r="K108" s="75"/>
      <c r="L108" s="85">
        <f>G108*0.2</f>
        <v>124</v>
      </c>
      <c r="M108" s="82" t="s">
        <v>305</v>
      </c>
      <c r="N108" s="42" t="s">
        <v>33</v>
      </c>
      <c r="O108" s="42" t="s">
        <v>33</v>
      </c>
      <c r="P108" s="35"/>
      <c r="Q108" s="35" t="s">
        <v>306</v>
      </c>
      <c r="R108" s="35" t="s">
        <v>307</v>
      </c>
      <c r="S108" s="69">
        <f t="shared" ref="S108:S115" si="33">H108*0.4</f>
        <v>248</v>
      </c>
      <c r="T108" s="69">
        <f t="shared" ref="T108:T115" si="34">H108*0.2</f>
        <v>124</v>
      </c>
      <c r="U108" s="65">
        <f t="shared" ref="U108:U115" si="35">H108*0.3</f>
        <v>186</v>
      </c>
    </row>
    <row r="109" ht="45" customHeight="1" spans="1:21">
      <c r="A109" s="49">
        <v>91</v>
      </c>
      <c r="B109" s="49" t="s">
        <v>302</v>
      </c>
      <c r="C109" s="36" t="s">
        <v>308</v>
      </c>
      <c r="D109" s="35" t="s">
        <v>309</v>
      </c>
      <c r="E109" s="74">
        <v>900</v>
      </c>
      <c r="F109" s="75"/>
      <c r="G109" s="75">
        <v>900</v>
      </c>
      <c r="H109" s="75">
        <v>900</v>
      </c>
      <c r="I109" s="75"/>
      <c r="J109" s="75"/>
      <c r="K109" s="75"/>
      <c r="L109" s="85">
        <f>G109*0.2</f>
        <v>180</v>
      </c>
      <c r="M109" s="82" t="s">
        <v>310</v>
      </c>
      <c r="N109" s="42" t="s">
        <v>33</v>
      </c>
      <c r="O109" s="42" t="s">
        <v>33</v>
      </c>
      <c r="P109" s="35"/>
      <c r="Q109" s="35" t="s">
        <v>311</v>
      </c>
      <c r="R109" s="35" t="s">
        <v>312</v>
      </c>
      <c r="S109" s="69">
        <f t="shared" si="33"/>
        <v>360</v>
      </c>
      <c r="T109" s="69">
        <f t="shared" si="34"/>
        <v>180</v>
      </c>
      <c r="U109" s="65">
        <f t="shared" si="35"/>
        <v>270</v>
      </c>
    </row>
    <row r="110" ht="45" customHeight="1" spans="1:21">
      <c r="A110" s="49">
        <v>92</v>
      </c>
      <c r="B110" s="49" t="s">
        <v>302</v>
      </c>
      <c r="C110" s="36" t="s">
        <v>313</v>
      </c>
      <c r="D110" s="35" t="s">
        <v>309</v>
      </c>
      <c r="E110" s="74">
        <v>200</v>
      </c>
      <c r="F110" s="75"/>
      <c r="G110" s="75">
        <v>200</v>
      </c>
      <c r="H110" s="75">
        <v>200</v>
      </c>
      <c r="I110" s="75"/>
      <c r="J110" s="75"/>
      <c r="K110" s="75"/>
      <c r="L110" s="85">
        <f>G110*0.2</f>
        <v>40</v>
      </c>
      <c r="M110" s="82" t="s">
        <v>314</v>
      </c>
      <c r="N110" s="42" t="s">
        <v>33</v>
      </c>
      <c r="O110" s="42" t="s">
        <v>33</v>
      </c>
      <c r="P110" s="35"/>
      <c r="Q110" s="35" t="s">
        <v>311</v>
      </c>
      <c r="R110" s="35"/>
      <c r="S110" s="69">
        <f t="shared" si="33"/>
        <v>80</v>
      </c>
      <c r="T110" s="69">
        <f t="shared" si="34"/>
        <v>40</v>
      </c>
      <c r="U110" s="65">
        <f t="shared" si="35"/>
        <v>60</v>
      </c>
    </row>
    <row r="111" ht="45" customHeight="1" spans="1:21">
      <c r="A111" s="49">
        <v>93</v>
      </c>
      <c r="B111" s="49" t="s">
        <v>302</v>
      </c>
      <c r="C111" s="36" t="s">
        <v>315</v>
      </c>
      <c r="D111" s="35" t="s">
        <v>316</v>
      </c>
      <c r="E111" s="74">
        <f>750+500+300</f>
        <v>1550</v>
      </c>
      <c r="F111" s="75"/>
      <c r="G111" s="75">
        <f>H111+I111+J111+K111</f>
        <v>465</v>
      </c>
      <c r="H111" s="75">
        <f>E111*0.3</f>
        <v>465</v>
      </c>
      <c r="I111" s="75"/>
      <c r="J111" s="75"/>
      <c r="K111" s="75"/>
      <c r="L111" s="85">
        <f>G111*0.2</f>
        <v>93</v>
      </c>
      <c r="M111" s="82" t="s">
        <v>317</v>
      </c>
      <c r="N111" s="42" t="s">
        <v>33</v>
      </c>
      <c r="O111" s="42" t="s">
        <v>33</v>
      </c>
      <c r="P111" s="35"/>
      <c r="Q111" s="35" t="s">
        <v>311</v>
      </c>
      <c r="R111" s="35" t="s">
        <v>318</v>
      </c>
      <c r="S111" s="69">
        <f t="shared" si="33"/>
        <v>186</v>
      </c>
      <c r="T111" s="69">
        <f t="shared" si="34"/>
        <v>93</v>
      </c>
      <c r="U111" s="65">
        <f t="shared" si="35"/>
        <v>139.5</v>
      </c>
    </row>
    <row r="112" ht="45" customHeight="1" spans="1:21">
      <c r="A112" s="49">
        <v>94</v>
      </c>
      <c r="B112" s="49" t="s">
        <v>302</v>
      </c>
      <c r="C112" s="36" t="s">
        <v>319</v>
      </c>
      <c r="D112" s="35" t="s">
        <v>304</v>
      </c>
      <c r="E112" s="74">
        <v>200</v>
      </c>
      <c r="F112" s="75"/>
      <c r="G112" s="75">
        <v>200</v>
      </c>
      <c r="H112" s="75">
        <v>200</v>
      </c>
      <c r="I112" s="75"/>
      <c r="J112" s="75"/>
      <c r="K112" s="75"/>
      <c r="L112" s="85">
        <f>G112*0.2</f>
        <v>40</v>
      </c>
      <c r="M112" s="82" t="s">
        <v>320</v>
      </c>
      <c r="N112" s="42" t="s">
        <v>33</v>
      </c>
      <c r="O112" s="42" t="s">
        <v>33</v>
      </c>
      <c r="P112" s="35"/>
      <c r="Q112" s="35" t="s">
        <v>306</v>
      </c>
      <c r="R112" s="35" t="s">
        <v>321</v>
      </c>
      <c r="S112" s="69">
        <f t="shared" si="33"/>
        <v>80</v>
      </c>
      <c r="T112" s="69">
        <f t="shared" si="34"/>
        <v>40</v>
      </c>
      <c r="U112" s="65">
        <f t="shared" si="35"/>
        <v>60</v>
      </c>
    </row>
    <row r="113" ht="45" customHeight="1" spans="1:21">
      <c r="A113" s="76">
        <v>95</v>
      </c>
      <c r="B113" s="77" t="s">
        <v>322</v>
      </c>
      <c r="C113" s="78" t="s">
        <v>323</v>
      </c>
      <c r="D113" s="79" t="s">
        <v>304</v>
      </c>
      <c r="E113" s="80">
        <v>180</v>
      </c>
      <c r="F113" s="81"/>
      <c r="G113" s="81">
        <v>180</v>
      </c>
      <c r="H113" s="81">
        <v>180</v>
      </c>
      <c r="I113" s="81"/>
      <c r="J113" s="81"/>
      <c r="K113" s="81"/>
      <c r="L113" s="86">
        <f>H113*0.2</f>
        <v>36</v>
      </c>
      <c r="M113" s="87" t="s">
        <v>324</v>
      </c>
      <c r="N113" s="79" t="s">
        <v>33</v>
      </c>
      <c r="O113" s="79" t="s">
        <v>33</v>
      </c>
      <c r="P113" s="79"/>
      <c r="Q113" s="79" t="s">
        <v>311</v>
      </c>
      <c r="R113" s="79" t="s">
        <v>325</v>
      </c>
      <c r="S113" s="69">
        <f t="shared" si="33"/>
        <v>72</v>
      </c>
      <c r="T113" s="69">
        <f t="shared" si="34"/>
        <v>36</v>
      </c>
      <c r="U113" s="65">
        <f t="shared" si="35"/>
        <v>54</v>
      </c>
    </row>
    <row r="114" ht="45" customHeight="1" spans="1:21">
      <c r="A114" s="76">
        <v>96</v>
      </c>
      <c r="B114" s="77" t="s">
        <v>322</v>
      </c>
      <c r="C114" s="78" t="s">
        <v>326</v>
      </c>
      <c r="D114" s="79" t="s">
        <v>304</v>
      </c>
      <c r="E114" s="80">
        <v>400</v>
      </c>
      <c r="F114" s="81"/>
      <c r="G114" s="81">
        <v>400</v>
      </c>
      <c r="H114" s="81">
        <v>400</v>
      </c>
      <c r="I114" s="81"/>
      <c r="J114" s="81"/>
      <c r="K114" s="81"/>
      <c r="L114" s="86">
        <f>H114*0.2</f>
        <v>80</v>
      </c>
      <c r="M114" s="87" t="s">
        <v>327</v>
      </c>
      <c r="N114" s="79" t="s">
        <v>33</v>
      </c>
      <c r="O114" s="79" t="s">
        <v>33</v>
      </c>
      <c r="P114" s="79"/>
      <c r="Q114" s="79" t="s">
        <v>311</v>
      </c>
      <c r="R114" s="79" t="s">
        <v>325</v>
      </c>
      <c r="S114" s="69">
        <f t="shared" si="33"/>
        <v>160</v>
      </c>
      <c r="T114" s="69">
        <f t="shared" si="34"/>
        <v>80</v>
      </c>
      <c r="U114" s="65">
        <f t="shared" si="35"/>
        <v>120</v>
      </c>
    </row>
    <row r="115" ht="45" customHeight="1" spans="1:21">
      <c r="A115" s="76">
        <v>97</v>
      </c>
      <c r="B115" s="77" t="s">
        <v>322</v>
      </c>
      <c r="C115" s="78" t="s">
        <v>328</v>
      </c>
      <c r="D115" s="79" t="s">
        <v>304</v>
      </c>
      <c r="E115" s="80">
        <v>320</v>
      </c>
      <c r="F115" s="81"/>
      <c r="G115" s="81">
        <v>320</v>
      </c>
      <c r="H115" s="81">
        <v>320</v>
      </c>
      <c r="I115" s="81"/>
      <c r="J115" s="81"/>
      <c r="K115" s="81"/>
      <c r="L115" s="86">
        <f>H115*0.2</f>
        <v>64</v>
      </c>
      <c r="M115" s="87" t="s">
        <v>329</v>
      </c>
      <c r="N115" s="79" t="s">
        <v>33</v>
      </c>
      <c r="O115" s="79" t="s">
        <v>33</v>
      </c>
      <c r="P115" s="79"/>
      <c r="Q115" s="79" t="s">
        <v>311</v>
      </c>
      <c r="R115" s="79" t="s">
        <v>325</v>
      </c>
      <c r="S115" s="69">
        <f t="shared" si="33"/>
        <v>128</v>
      </c>
      <c r="T115" s="69">
        <f t="shared" si="34"/>
        <v>64</v>
      </c>
      <c r="U115" s="65">
        <f t="shared" si="35"/>
        <v>96</v>
      </c>
    </row>
    <row r="116" ht="45" customHeight="1" spans="1:21">
      <c r="A116" s="49">
        <v>98</v>
      </c>
      <c r="B116" s="49" t="s">
        <v>302</v>
      </c>
      <c r="C116" s="36" t="s">
        <v>330</v>
      </c>
      <c r="D116" s="35" t="s">
        <v>304</v>
      </c>
      <c r="E116" s="74">
        <v>230</v>
      </c>
      <c r="F116" s="75"/>
      <c r="G116" s="75">
        <v>230</v>
      </c>
      <c r="H116" s="75">
        <v>230</v>
      </c>
      <c r="I116" s="75"/>
      <c r="J116" s="75"/>
      <c r="K116" s="75"/>
      <c r="L116" s="85">
        <f>G116*0.2</f>
        <v>46</v>
      </c>
      <c r="M116" s="82" t="s">
        <v>331</v>
      </c>
      <c r="N116" s="42" t="s">
        <v>33</v>
      </c>
      <c r="O116" s="42" t="s">
        <v>33</v>
      </c>
      <c r="P116" s="35"/>
      <c r="Q116" s="35" t="s">
        <v>306</v>
      </c>
      <c r="R116" s="35" t="s">
        <v>332</v>
      </c>
      <c r="S116" s="69">
        <f t="shared" ref="S116:S121" si="36">H116*0.4</f>
        <v>92</v>
      </c>
      <c r="T116" s="69">
        <f t="shared" ref="T116:T121" si="37">H116*0.2</f>
        <v>46</v>
      </c>
      <c r="U116" s="65">
        <f t="shared" ref="U116:U121" si="38">H116*0.3</f>
        <v>69</v>
      </c>
    </row>
    <row r="117" ht="45" customHeight="1" spans="1:21">
      <c r="A117" s="49">
        <v>99</v>
      </c>
      <c r="B117" s="49" t="s">
        <v>302</v>
      </c>
      <c r="C117" s="36" t="s">
        <v>333</v>
      </c>
      <c r="D117" s="35" t="s">
        <v>304</v>
      </c>
      <c r="E117" s="74">
        <v>62</v>
      </c>
      <c r="F117" s="75"/>
      <c r="G117" s="75">
        <v>62</v>
      </c>
      <c r="H117" s="75">
        <v>62</v>
      </c>
      <c r="I117" s="75"/>
      <c r="J117" s="75"/>
      <c r="K117" s="75"/>
      <c r="L117" s="85">
        <f>G117*0.2</f>
        <v>12.4</v>
      </c>
      <c r="M117" s="82" t="s">
        <v>334</v>
      </c>
      <c r="N117" s="42" t="s">
        <v>33</v>
      </c>
      <c r="O117" s="42" t="s">
        <v>33</v>
      </c>
      <c r="P117" s="35"/>
      <c r="Q117" s="35" t="s">
        <v>306</v>
      </c>
      <c r="R117" s="35" t="s">
        <v>335</v>
      </c>
      <c r="S117" s="69">
        <f t="shared" si="36"/>
        <v>24.8</v>
      </c>
      <c r="T117" s="69">
        <f t="shared" si="37"/>
        <v>12.4</v>
      </c>
      <c r="U117" s="65">
        <f t="shared" si="38"/>
        <v>18.6</v>
      </c>
    </row>
    <row r="118" ht="45" customHeight="1" spans="1:21">
      <c r="A118" s="49">
        <v>100</v>
      </c>
      <c r="B118" s="49" t="s">
        <v>302</v>
      </c>
      <c r="C118" s="36" t="s">
        <v>336</v>
      </c>
      <c r="D118" s="35" t="s">
        <v>304</v>
      </c>
      <c r="E118" s="74">
        <v>33</v>
      </c>
      <c r="F118" s="75"/>
      <c r="G118" s="75">
        <v>33</v>
      </c>
      <c r="H118" s="75">
        <v>33</v>
      </c>
      <c r="I118" s="75"/>
      <c r="J118" s="75"/>
      <c r="K118" s="75"/>
      <c r="L118" s="85">
        <f>G118*0.2</f>
        <v>6.6</v>
      </c>
      <c r="M118" s="82" t="s">
        <v>337</v>
      </c>
      <c r="N118" s="42" t="s">
        <v>33</v>
      </c>
      <c r="O118" s="42" t="s">
        <v>33</v>
      </c>
      <c r="P118" s="35"/>
      <c r="Q118" s="35" t="s">
        <v>306</v>
      </c>
      <c r="R118" s="35" t="s">
        <v>335</v>
      </c>
      <c r="S118" s="69">
        <f t="shared" si="36"/>
        <v>13.2</v>
      </c>
      <c r="T118" s="69">
        <f t="shared" si="37"/>
        <v>6.6</v>
      </c>
      <c r="U118" s="65">
        <f t="shared" si="38"/>
        <v>9.9</v>
      </c>
    </row>
    <row r="119" ht="45" customHeight="1" spans="1:21">
      <c r="A119" s="49">
        <v>101</v>
      </c>
      <c r="B119" s="49" t="s">
        <v>302</v>
      </c>
      <c r="C119" s="36" t="s">
        <v>338</v>
      </c>
      <c r="D119" s="35" t="s">
        <v>339</v>
      </c>
      <c r="E119" s="74">
        <v>700</v>
      </c>
      <c r="F119" s="75"/>
      <c r="G119" s="75">
        <v>700</v>
      </c>
      <c r="H119" s="75">
        <v>700</v>
      </c>
      <c r="I119" s="75"/>
      <c r="J119" s="75"/>
      <c r="K119" s="75"/>
      <c r="L119" s="85">
        <f>G119*0.2</f>
        <v>140</v>
      </c>
      <c r="M119" s="82" t="s">
        <v>340</v>
      </c>
      <c r="N119" s="42" t="s">
        <v>33</v>
      </c>
      <c r="O119" s="42" t="s">
        <v>33</v>
      </c>
      <c r="P119" s="35"/>
      <c r="Q119" s="35" t="s">
        <v>341</v>
      </c>
      <c r="R119" s="35" t="s">
        <v>342</v>
      </c>
      <c r="S119" s="69">
        <f t="shared" si="36"/>
        <v>280</v>
      </c>
      <c r="T119" s="69">
        <f t="shared" si="37"/>
        <v>140</v>
      </c>
      <c r="U119" s="65">
        <f t="shared" si="38"/>
        <v>210</v>
      </c>
    </row>
    <row r="120" ht="45" customHeight="1" spans="1:21">
      <c r="A120" s="49">
        <v>102</v>
      </c>
      <c r="B120" s="49" t="s">
        <v>302</v>
      </c>
      <c r="C120" s="36" t="s">
        <v>343</v>
      </c>
      <c r="D120" s="35" t="s">
        <v>75</v>
      </c>
      <c r="E120" s="74">
        <v>1200</v>
      </c>
      <c r="F120" s="75"/>
      <c r="G120" s="75">
        <v>1200</v>
      </c>
      <c r="H120" s="75">
        <v>1200</v>
      </c>
      <c r="I120" s="75"/>
      <c r="J120" s="75"/>
      <c r="K120" s="75"/>
      <c r="L120" s="85">
        <f>G120*0.2</f>
        <v>240</v>
      </c>
      <c r="M120" s="82" t="s">
        <v>344</v>
      </c>
      <c r="N120" s="42" t="s">
        <v>33</v>
      </c>
      <c r="O120" s="42" t="s">
        <v>33</v>
      </c>
      <c r="P120" s="35"/>
      <c r="Q120" s="35" t="s">
        <v>341</v>
      </c>
      <c r="R120" s="35"/>
      <c r="S120" s="69">
        <f t="shared" si="36"/>
        <v>480</v>
      </c>
      <c r="T120" s="69">
        <f t="shared" si="37"/>
        <v>240</v>
      </c>
      <c r="U120" s="65">
        <f t="shared" si="38"/>
        <v>360</v>
      </c>
    </row>
    <row r="121" ht="45" customHeight="1" spans="1:21">
      <c r="A121" s="49">
        <v>103</v>
      </c>
      <c r="B121" s="49" t="s">
        <v>302</v>
      </c>
      <c r="C121" s="36" t="s">
        <v>345</v>
      </c>
      <c r="D121" s="35" t="s">
        <v>304</v>
      </c>
      <c r="E121" s="74">
        <v>2000</v>
      </c>
      <c r="F121" s="75"/>
      <c r="G121" s="75">
        <v>2000</v>
      </c>
      <c r="H121" s="75"/>
      <c r="I121" s="75"/>
      <c r="J121" s="75"/>
      <c r="K121" s="75">
        <v>2000</v>
      </c>
      <c r="L121" s="85"/>
      <c r="M121" s="82" t="s">
        <v>346</v>
      </c>
      <c r="N121" s="42" t="s">
        <v>33</v>
      </c>
      <c r="O121" s="42" t="s">
        <v>33</v>
      </c>
      <c r="P121" s="35"/>
      <c r="Q121" s="35" t="s">
        <v>306</v>
      </c>
      <c r="R121" s="35"/>
      <c r="S121" s="69">
        <f t="shared" si="36"/>
        <v>0</v>
      </c>
      <c r="T121" s="69">
        <f t="shared" si="37"/>
        <v>0</v>
      </c>
      <c r="U121" s="65">
        <f t="shared" si="38"/>
        <v>0</v>
      </c>
    </row>
    <row r="122" ht="21" customHeight="1" spans="1:21">
      <c r="A122" s="32"/>
      <c r="B122" s="32"/>
      <c r="C122" s="33" t="s">
        <v>347</v>
      </c>
      <c r="D122" s="34">
        <f t="shared" ref="D122:L122" si="39">D123+D126</f>
        <v>4</v>
      </c>
      <c r="E122" s="34">
        <f t="shared" si="39"/>
        <v>16182</v>
      </c>
      <c r="F122" s="34">
        <f t="shared" si="39"/>
        <v>5735</v>
      </c>
      <c r="G122" s="34">
        <f t="shared" si="39"/>
        <v>6107</v>
      </c>
      <c r="H122" s="34">
        <f t="shared" si="39"/>
        <v>6107</v>
      </c>
      <c r="I122" s="34"/>
      <c r="J122" s="34"/>
      <c r="K122" s="34"/>
      <c r="L122" s="34">
        <f t="shared" si="39"/>
        <v>4274.9</v>
      </c>
      <c r="M122" s="34"/>
      <c r="N122" s="34"/>
      <c r="O122" s="34"/>
      <c r="P122" s="34">
        <f t="shared" ref="P122:U122" si="40">P123+P126</f>
        <v>0</v>
      </c>
      <c r="Q122" s="34" t="e">
        <f t="shared" si="40"/>
        <v>#VALUE!</v>
      </c>
      <c r="R122" s="34" t="e">
        <f t="shared" si="40"/>
        <v>#VALUE!</v>
      </c>
      <c r="S122" s="34">
        <f t="shared" si="40"/>
        <v>4274.9</v>
      </c>
      <c r="T122" s="34">
        <f t="shared" si="40"/>
        <v>4274.9</v>
      </c>
      <c r="U122" s="34">
        <f t="shared" si="40"/>
        <v>4274.9</v>
      </c>
    </row>
    <row r="123" ht="21" customHeight="1" spans="1:21">
      <c r="A123" s="26"/>
      <c r="B123" s="26"/>
      <c r="C123" s="26" t="s">
        <v>25</v>
      </c>
      <c r="D123" s="28">
        <f>COUNT(A124:A125)</f>
        <v>2</v>
      </c>
      <c r="E123" s="28">
        <f>SUM(E124:E125)</f>
        <v>12182</v>
      </c>
      <c r="F123" s="28">
        <f>SUM(F124:F125)</f>
        <v>5735</v>
      </c>
      <c r="G123" s="28">
        <f>SUM(G124:G125)</f>
        <v>3331</v>
      </c>
      <c r="H123" s="28">
        <f>SUM(H124:H125)</f>
        <v>3331</v>
      </c>
      <c r="I123" s="28"/>
      <c r="J123" s="28"/>
      <c r="K123" s="28"/>
      <c r="L123" s="28">
        <f>SUM(L124:L125)</f>
        <v>2331.7</v>
      </c>
      <c r="M123" s="28"/>
      <c r="N123" s="28"/>
      <c r="O123" s="28"/>
      <c r="P123" s="28">
        <f t="shared" ref="P123:U123" si="41">SUM(P124:P125)</f>
        <v>0</v>
      </c>
      <c r="Q123" s="28">
        <f t="shared" si="41"/>
        <v>0</v>
      </c>
      <c r="R123" s="28">
        <f t="shared" si="41"/>
        <v>0</v>
      </c>
      <c r="S123" s="28">
        <f t="shared" si="41"/>
        <v>2331.7</v>
      </c>
      <c r="T123" s="28">
        <f t="shared" si="41"/>
        <v>2331.7</v>
      </c>
      <c r="U123" s="28">
        <f t="shared" si="41"/>
        <v>2331.7</v>
      </c>
    </row>
    <row r="124" ht="45" customHeight="1" spans="1:21">
      <c r="A124" s="49">
        <v>104</v>
      </c>
      <c r="B124" s="49"/>
      <c r="C124" s="36" t="s">
        <v>348</v>
      </c>
      <c r="D124" s="35" t="s">
        <v>349</v>
      </c>
      <c r="E124" s="74">
        <v>8350</v>
      </c>
      <c r="F124" s="75">
        <v>5735</v>
      </c>
      <c r="G124" s="75">
        <v>860</v>
      </c>
      <c r="H124" s="75">
        <v>860</v>
      </c>
      <c r="I124" s="75"/>
      <c r="J124" s="75"/>
      <c r="K124" s="75"/>
      <c r="L124" s="85">
        <v>602</v>
      </c>
      <c r="M124" s="82" t="s">
        <v>350</v>
      </c>
      <c r="N124" s="42" t="s">
        <v>32</v>
      </c>
      <c r="O124" s="42" t="s">
        <v>351</v>
      </c>
      <c r="P124" s="35"/>
      <c r="Q124" s="35" t="s">
        <v>352</v>
      </c>
      <c r="R124" s="35"/>
      <c r="S124" s="72">
        <v>602</v>
      </c>
      <c r="T124" s="72">
        <v>602</v>
      </c>
      <c r="U124" s="65">
        <v>602</v>
      </c>
    </row>
    <row r="125" ht="45" customHeight="1" spans="1:21">
      <c r="A125" s="49">
        <v>105</v>
      </c>
      <c r="B125" s="49"/>
      <c r="C125" s="36" t="s">
        <v>353</v>
      </c>
      <c r="D125" s="35" t="s">
        <v>354</v>
      </c>
      <c r="E125" s="74">
        <v>3832</v>
      </c>
      <c r="F125" s="75"/>
      <c r="G125" s="75">
        <v>2471</v>
      </c>
      <c r="H125" s="75">
        <v>2471</v>
      </c>
      <c r="I125" s="75"/>
      <c r="J125" s="75"/>
      <c r="K125" s="75"/>
      <c r="L125" s="85">
        <v>1729.7</v>
      </c>
      <c r="M125" s="82" t="s">
        <v>355</v>
      </c>
      <c r="N125" s="35" t="s">
        <v>33</v>
      </c>
      <c r="O125" s="35" t="s">
        <v>33</v>
      </c>
      <c r="P125" s="35"/>
      <c r="Q125" s="35" t="s">
        <v>352</v>
      </c>
      <c r="R125" s="35"/>
      <c r="S125" s="72">
        <v>1729.7</v>
      </c>
      <c r="T125" s="72">
        <v>1729.7</v>
      </c>
      <c r="U125" s="65">
        <v>1729.7</v>
      </c>
    </row>
    <row r="126" ht="21" customHeight="1" spans="1:21">
      <c r="A126" s="26"/>
      <c r="B126" s="26"/>
      <c r="C126" s="26" t="s">
        <v>26</v>
      </c>
      <c r="D126" s="28">
        <f>COUNT(A127:A128)</f>
        <v>2</v>
      </c>
      <c r="E126" s="28">
        <f>E127+E128</f>
        <v>4000</v>
      </c>
      <c r="F126" s="28">
        <f t="shared" ref="F126:L126" si="42">F127+F128</f>
        <v>0</v>
      </c>
      <c r="G126" s="28">
        <f t="shared" si="42"/>
        <v>2776</v>
      </c>
      <c r="H126" s="28">
        <f t="shared" si="42"/>
        <v>2776</v>
      </c>
      <c r="I126" s="28">
        <f t="shared" si="42"/>
        <v>0</v>
      </c>
      <c r="J126" s="28">
        <f t="shared" si="42"/>
        <v>0</v>
      </c>
      <c r="K126" s="28">
        <f t="shared" si="42"/>
        <v>0</v>
      </c>
      <c r="L126" s="28">
        <f t="shared" si="42"/>
        <v>1943.2</v>
      </c>
      <c r="M126" s="28"/>
      <c r="N126" s="28"/>
      <c r="O126" s="28"/>
      <c r="P126" s="28">
        <f t="shared" ref="P126:U126" si="43">P127+P128</f>
        <v>0</v>
      </c>
      <c r="Q126" s="28" t="e">
        <f t="shared" si="43"/>
        <v>#VALUE!</v>
      </c>
      <c r="R126" s="28" t="e">
        <f t="shared" si="43"/>
        <v>#VALUE!</v>
      </c>
      <c r="S126" s="28">
        <f t="shared" si="43"/>
        <v>1943.2</v>
      </c>
      <c r="T126" s="28">
        <f t="shared" si="43"/>
        <v>1943.2</v>
      </c>
      <c r="U126" s="28">
        <f t="shared" si="43"/>
        <v>1943.2</v>
      </c>
    </row>
    <row r="127" ht="45" customHeight="1" spans="1:21">
      <c r="A127" s="49">
        <v>106</v>
      </c>
      <c r="B127" s="49"/>
      <c r="C127" s="36" t="s">
        <v>356</v>
      </c>
      <c r="D127" s="42" t="s">
        <v>86</v>
      </c>
      <c r="E127" s="42">
        <v>400</v>
      </c>
      <c r="F127" s="42"/>
      <c r="G127" s="42">
        <v>400</v>
      </c>
      <c r="H127" s="42">
        <v>400</v>
      </c>
      <c r="I127" s="42"/>
      <c r="J127" s="42"/>
      <c r="K127" s="42"/>
      <c r="L127" s="88">
        <v>280</v>
      </c>
      <c r="M127" s="53" t="s">
        <v>357</v>
      </c>
      <c r="N127" s="42" t="s">
        <v>33</v>
      </c>
      <c r="O127" s="42" t="s">
        <v>41</v>
      </c>
      <c r="P127" s="42"/>
      <c r="Q127" s="42" t="s">
        <v>352</v>
      </c>
      <c r="R127" s="42" t="s">
        <v>358</v>
      </c>
      <c r="S127" s="72">
        <v>280</v>
      </c>
      <c r="T127" s="72">
        <v>280</v>
      </c>
      <c r="U127" s="65">
        <v>280</v>
      </c>
    </row>
    <row r="128" ht="45" customHeight="1" spans="1:21">
      <c r="A128" s="76">
        <v>107</v>
      </c>
      <c r="B128" s="77" t="s">
        <v>359</v>
      </c>
      <c r="C128" s="78" t="s">
        <v>360</v>
      </c>
      <c r="D128" s="79" t="s">
        <v>361</v>
      </c>
      <c r="E128" s="80">
        <v>3600</v>
      </c>
      <c r="F128" s="81"/>
      <c r="G128" s="81">
        <v>2376</v>
      </c>
      <c r="H128" s="81">
        <v>2376</v>
      </c>
      <c r="I128" s="81"/>
      <c r="J128" s="81"/>
      <c r="K128" s="81"/>
      <c r="L128" s="86">
        <v>1663.2</v>
      </c>
      <c r="M128" s="87" t="s">
        <v>362</v>
      </c>
      <c r="N128" s="79" t="s">
        <v>363</v>
      </c>
      <c r="O128" s="79" t="s">
        <v>33</v>
      </c>
      <c r="P128" s="79"/>
      <c r="Q128" s="79" t="s">
        <v>364</v>
      </c>
      <c r="R128" s="79"/>
      <c r="S128" s="91">
        <v>1663.2</v>
      </c>
      <c r="T128" s="91">
        <v>1663.2</v>
      </c>
      <c r="U128" s="92">
        <v>1663.2</v>
      </c>
    </row>
    <row r="129" ht="21" customHeight="1" spans="1:21">
      <c r="A129" s="32"/>
      <c r="B129" s="32"/>
      <c r="C129" s="33" t="s">
        <v>365</v>
      </c>
      <c r="D129" s="34">
        <f>D132+D130</f>
        <v>16</v>
      </c>
      <c r="E129" s="34">
        <f t="shared" ref="E129:L129" si="44">E132+E130</f>
        <v>4990</v>
      </c>
      <c r="F129" s="34">
        <f t="shared" si="44"/>
        <v>0</v>
      </c>
      <c r="G129" s="34">
        <f t="shared" si="44"/>
        <v>4990</v>
      </c>
      <c r="H129" s="34">
        <f t="shared" si="44"/>
        <v>4990</v>
      </c>
      <c r="I129" s="34"/>
      <c r="J129" s="34"/>
      <c r="K129" s="34"/>
      <c r="L129" s="34">
        <f t="shared" si="44"/>
        <v>998</v>
      </c>
      <c r="M129" s="34"/>
      <c r="N129" s="34"/>
      <c r="O129" s="34"/>
      <c r="P129" s="34">
        <f t="shared" ref="P129:U129" si="45">P132+P130</f>
        <v>0</v>
      </c>
      <c r="Q129" s="34">
        <f t="shared" si="45"/>
        <v>0</v>
      </c>
      <c r="R129" s="34">
        <f t="shared" si="45"/>
        <v>0</v>
      </c>
      <c r="S129" s="34">
        <f t="shared" si="45"/>
        <v>1996</v>
      </c>
      <c r="T129" s="34">
        <f t="shared" si="45"/>
        <v>998</v>
      </c>
      <c r="U129" s="34">
        <f t="shared" si="45"/>
        <v>1557</v>
      </c>
    </row>
    <row r="130" ht="21" customHeight="1" spans="1:21">
      <c r="A130" s="26"/>
      <c r="B130" s="26"/>
      <c r="C130" s="26" t="s">
        <v>25</v>
      </c>
      <c r="D130" s="28">
        <f>COUNT(A131)</f>
        <v>1</v>
      </c>
      <c r="E130" s="28">
        <f>E131</f>
        <v>60</v>
      </c>
      <c r="F130" s="28">
        <f t="shared" ref="F130:L130" si="46">F131</f>
        <v>0</v>
      </c>
      <c r="G130" s="28">
        <f t="shared" si="46"/>
        <v>60</v>
      </c>
      <c r="H130" s="28">
        <f t="shared" si="46"/>
        <v>60</v>
      </c>
      <c r="I130" s="28"/>
      <c r="J130" s="28"/>
      <c r="K130" s="28"/>
      <c r="L130" s="28">
        <f t="shared" si="46"/>
        <v>12</v>
      </c>
      <c r="M130" s="28"/>
      <c r="N130" s="28"/>
      <c r="O130" s="28"/>
      <c r="P130" s="28"/>
      <c r="Q130" s="28"/>
      <c r="R130" s="28">
        <f>R131</f>
        <v>0</v>
      </c>
      <c r="S130" s="28">
        <f>S131</f>
        <v>24</v>
      </c>
      <c r="T130" s="28">
        <f>T131</f>
        <v>12</v>
      </c>
      <c r="U130" s="104">
        <f>U131</f>
        <v>18</v>
      </c>
    </row>
    <row r="131" ht="45" customHeight="1" spans="1:21">
      <c r="A131" s="49">
        <v>108</v>
      </c>
      <c r="B131" s="49"/>
      <c r="C131" s="36" t="s">
        <v>366</v>
      </c>
      <c r="D131" s="35" t="s">
        <v>354</v>
      </c>
      <c r="E131" s="74">
        <v>60</v>
      </c>
      <c r="F131" s="75"/>
      <c r="G131" s="75">
        <v>60</v>
      </c>
      <c r="H131" s="75">
        <v>60</v>
      </c>
      <c r="I131" s="75"/>
      <c r="J131" s="75"/>
      <c r="K131" s="75"/>
      <c r="L131" s="85">
        <f>H131*0.2</f>
        <v>12</v>
      </c>
      <c r="M131" s="82" t="s">
        <v>367</v>
      </c>
      <c r="N131" s="35" t="s">
        <v>33</v>
      </c>
      <c r="O131" s="35" t="s">
        <v>33</v>
      </c>
      <c r="P131" s="35"/>
      <c r="Q131" s="35" t="s">
        <v>368</v>
      </c>
      <c r="R131" s="35"/>
      <c r="S131" s="64">
        <f>H131*0.4</f>
        <v>24</v>
      </c>
      <c r="T131" s="64">
        <f>H131*0.2</f>
        <v>12</v>
      </c>
      <c r="U131" s="65">
        <f>H131*0.3</f>
        <v>18</v>
      </c>
    </row>
    <row r="132" ht="21" customHeight="1" spans="1:21">
      <c r="A132" s="26"/>
      <c r="B132" s="26"/>
      <c r="C132" s="26" t="s">
        <v>26</v>
      </c>
      <c r="D132" s="28">
        <f>COUNT(A133:A147)</f>
        <v>15</v>
      </c>
      <c r="E132" s="28">
        <f>SUM(E133:E147)</f>
        <v>4930</v>
      </c>
      <c r="F132" s="28">
        <f t="shared" ref="F132:L132" si="47">SUM(F133:F147)</f>
        <v>0</v>
      </c>
      <c r="G132" s="28">
        <f t="shared" si="47"/>
        <v>4930</v>
      </c>
      <c r="H132" s="28">
        <f t="shared" si="47"/>
        <v>4930</v>
      </c>
      <c r="I132" s="28">
        <f t="shared" si="47"/>
        <v>0</v>
      </c>
      <c r="J132" s="28">
        <f t="shared" si="47"/>
        <v>0</v>
      </c>
      <c r="K132" s="28">
        <f t="shared" si="47"/>
        <v>0</v>
      </c>
      <c r="L132" s="28">
        <f t="shared" si="47"/>
        <v>986</v>
      </c>
      <c r="M132" s="28"/>
      <c r="N132" s="28"/>
      <c r="O132" s="28"/>
      <c r="P132" s="28">
        <f t="shared" ref="P132:U132" si="48">SUM(P133:P147)</f>
        <v>0</v>
      </c>
      <c r="Q132" s="28">
        <f t="shared" si="48"/>
        <v>0</v>
      </c>
      <c r="R132" s="28">
        <f t="shared" si="48"/>
        <v>0</v>
      </c>
      <c r="S132" s="28">
        <f t="shared" si="48"/>
        <v>1972</v>
      </c>
      <c r="T132" s="28">
        <f t="shared" si="48"/>
        <v>986</v>
      </c>
      <c r="U132" s="28">
        <f t="shared" si="48"/>
        <v>1539</v>
      </c>
    </row>
    <row r="133" ht="45" customHeight="1" spans="1:21">
      <c r="A133" s="49">
        <v>109</v>
      </c>
      <c r="B133" s="49"/>
      <c r="C133" s="36" t="s">
        <v>369</v>
      </c>
      <c r="D133" s="93" t="s">
        <v>75</v>
      </c>
      <c r="E133" s="74">
        <v>400</v>
      </c>
      <c r="F133" s="75"/>
      <c r="G133" s="75">
        <v>400</v>
      </c>
      <c r="H133" s="75">
        <v>400</v>
      </c>
      <c r="I133" s="75"/>
      <c r="J133" s="75"/>
      <c r="K133" s="75"/>
      <c r="L133" s="85">
        <v>80</v>
      </c>
      <c r="M133" s="82" t="s">
        <v>370</v>
      </c>
      <c r="N133" s="35" t="s">
        <v>33</v>
      </c>
      <c r="O133" s="35" t="s">
        <v>33</v>
      </c>
      <c r="P133" s="35"/>
      <c r="Q133" s="35" t="s">
        <v>368</v>
      </c>
      <c r="R133" s="35"/>
      <c r="S133" s="64">
        <f t="shared" ref="S133:S147" si="49">H133*0.4</f>
        <v>160</v>
      </c>
      <c r="T133" s="64">
        <f t="shared" ref="T133:T147" si="50">H133*0.2</f>
        <v>80</v>
      </c>
      <c r="U133" s="65">
        <v>120</v>
      </c>
    </row>
    <row r="134" ht="45" customHeight="1" spans="1:21">
      <c r="A134" s="49">
        <v>110</v>
      </c>
      <c r="B134" s="49"/>
      <c r="C134" s="36" t="s">
        <v>371</v>
      </c>
      <c r="D134" s="93" t="s">
        <v>75</v>
      </c>
      <c r="E134" s="74">
        <v>300</v>
      </c>
      <c r="F134" s="75"/>
      <c r="G134" s="74">
        <v>300</v>
      </c>
      <c r="H134" s="75">
        <v>300</v>
      </c>
      <c r="I134" s="75"/>
      <c r="J134" s="75"/>
      <c r="K134" s="75"/>
      <c r="L134" s="85">
        <v>60</v>
      </c>
      <c r="M134" s="82" t="s">
        <v>372</v>
      </c>
      <c r="N134" s="35" t="s">
        <v>33</v>
      </c>
      <c r="O134" s="35" t="s">
        <v>33</v>
      </c>
      <c r="P134" s="35"/>
      <c r="Q134" s="35" t="s">
        <v>368</v>
      </c>
      <c r="R134" s="35"/>
      <c r="S134" s="64">
        <f t="shared" si="49"/>
        <v>120</v>
      </c>
      <c r="T134" s="64">
        <f t="shared" si="50"/>
        <v>60</v>
      </c>
      <c r="U134" s="65">
        <v>90</v>
      </c>
    </row>
    <row r="135" ht="45" customHeight="1" spans="1:21">
      <c r="A135" s="49">
        <v>111</v>
      </c>
      <c r="B135" s="49"/>
      <c r="C135" s="36" t="s">
        <v>373</v>
      </c>
      <c r="D135" s="93" t="s">
        <v>75</v>
      </c>
      <c r="E135" s="74">
        <v>300</v>
      </c>
      <c r="F135" s="75"/>
      <c r="G135" s="74">
        <v>300</v>
      </c>
      <c r="H135" s="74">
        <v>300</v>
      </c>
      <c r="I135" s="75"/>
      <c r="J135" s="75"/>
      <c r="K135" s="75"/>
      <c r="L135" s="85">
        <v>60</v>
      </c>
      <c r="M135" s="82" t="s">
        <v>374</v>
      </c>
      <c r="N135" s="35" t="s">
        <v>33</v>
      </c>
      <c r="O135" s="35" t="s">
        <v>33</v>
      </c>
      <c r="P135" s="35"/>
      <c r="Q135" s="35" t="s">
        <v>368</v>
      </c>
      <c r="R135" s="35"/>
      <c r="S135" s="64">
        <f t="shared" si="49"/>
        <v>120</v>
      </c>
      <c r="T135" s="64">
        <f t="shared" si="50"/>
        <v>60</v>
      </c>
      <c r="U135" s="65">
        <v>90</v>
      </c>
    </row>
    <row r="136" ht="45" customHeight="1" spans="1:21">
      <c r="A136" s="49">
        <v>112</v>
      </c>
      <c r="B136" s="49"/>
      <c r="C136" s="36" t="s">
        <v>375</v>
      </c>
      <c r="D136" s="93" t="s">
        <v>75</v>
      </c>
      <c r="E136" s="74">
        <v>400</v>
      </c>
      <c r="F136" s="75"/>
      <c r="G136" s="75">
        <v>400</v>
      </c>
      <c r="H136" s="75">
        <v>400</v>
      </c>
      <c r="I136" s="75"/>
      <c r="J136" s="75"/>
      <c r="K136" s="75"/>
      <c r="L136" s="85">
        <v>80</v>
      </c>
      <c r="M136" s="82" t="s">
        <v>376</v>
      </c>
      <c r="N136" s="35" t="s">
        <v>33</v>
      </c>
      <c r="O136" s="35" t="s">
        <v>33</v>
      </c>
      <c r="P136" s="35"/>
      <c r="Q136" s="35" t="s">
        <v>368</v>
      </c>
      <c r="R136" s="35"/>
      <c r="S136" s="64">
        <f t="shared" si="49"/>
        <v>160</v>
      </c>
      <c r="T136" s="64">
        <f t="shared" si="50"/>
        <v>80</v>
      </c>
      <c r="U136" s="65">
        <v>120</v>
      </c>
    </row>
    <row r="137" ht="45" customHeight="1" spans="1:21">
      <c r="A137" s="49">
        <v>113</v>
      </c>
      <c r="B137" s="49"/>
      <c r="C137" s="36" t="s">
        <v>377</v>
      </c>
      <c r="D137" s="93" t="s">
        <v>75</v>
      </c>
      <c r="E137" s="74">
        <v>400</v>
      </c>
      <c r="F137" s="75"/>
      <c r="G137" s="75">
        <v>400</v>
      </c>
      <c r="H137" s="75">
        <v>400</v>
      </c>
      <c r="I137" s="75"/>
      <c r="J137" s="75"/>
      <c r="K137" s="75"/>
      <c r="L137" s="85">
        <v>80</v>
      </c>
      <c r="M137" s="82" t="s">
        <v>378</v>
      </c>
      <c r="N137" s="35" t="s">
        <v>33</v>
      </c>
      <c r="O137" s="35" t="s">
        <v>33</v>
      </c>
      <c r="P137" s="35"/>
      <c r="Q137" s="35" t="s">
        <v>368</v>
      </c>
      <c r="R137" s="35"/>
      <c r="S137" s="64">
        <f t="shared" si="49"/>
        <v>160</v>
      </c>
      <c r="T137" s="64">
        <f t="shared" si="50"/>
        <v>80</v>
      </c>
      <c r="U137" s="65">
        <v>120</v>
      </c>
    </row>
    <row r="138" ht="45" customHeight="1" spans="1:21">
      <c r="A138" s="49">
        <v>114</v>
      </c>
      <c r="B138" s="49"/>
      <c r="C138" s="36" t="s">
        <v>379</v>
      </c>
      <c r="D138" s="93" t="s">
        <v>75</v>
      </c>
      <c r="E138" s="74">
        <v>330</v>
      </c>
      <c r="F138" s="75"/>
      <c r="G138" s="75">
        <v>330</v>
      </c>
      <c r="H138" s="75">
        <v>330</v>
      </c>
      <c r="I138" s="75"/>
      <c r="J138" s="75"/>
      <c r="K138" s="75"/>
      <c r="L138" s="85">
        <v>66</v>
      </c>
      <c r="M138" s="82" t="s">
        <v>380</v>
      </c>
      <c r="N138" s="35" t="s">
        <v>33</v>
      </c>
      <c r="O138" s="35" t="s">
        <v>33</v>
      </c>
      <c r="P138" s="35"/>
      <c r="Q138" s="35" t="s">
        <v>368</v>
      </c>
      <c r="R138" s="35"/>
      <c r="S138" s="64">
        <f t="shared" si="49"/>
        <v>132</v>
      </c>
      <c r="T138" s="64">
        <f t="shared" si="50"/>
        <v>66</v>
      </c>
      <c r="U138" s="65">
        <v>99</v>
      </c>
    </row>
    <row r="139" ht="45" customHeight="1" spans="1:21">
      <c r="A139" s="49">
        <v>115</v>
      </c>
      <c r="B139" s="49"/>
      <c r="C139" s="36" t="s">
        <v>381</v>
      </c>
      <c r="D139" s="93" t="s">
        <v>75</v>
      </c>
      <c r="E139" s="74">
        <v>300</v>
      </c>
      <c r="F139" s="75"/>
      <c r="G139" s="75">
        <v>300</v>
      </c>
      <c r="H139" s="75">
        <v>300</v>
      </c>
      <c r="I139" s="75"/>
      <c r="J139" s="75"/>
      <c r="K139" s="75"/>
      <c r="L139" s="85">
        <v>60</v>
      </c>
      <c r="M139" s="82" t="s">
        <v>382</v>
      </c>
      <c r="N139" s="35" t="s">
        <v>33</v>
      </c>
      <c r="O139" s="35" t="s">
        <v>33</v>
      </c>
      <c r="P139" s="35"/>
      <c r="Q139" s="35" t="s">
        <v>368</v>
      </c>
      <c r="R139" s="35"/>
      <c r="S139" s="64">
        <f t="shared" si="49"/>
        <v>120</v>
      </c>
      <c r="T139" s="64">
        <f t="shared" si="50"/>
        <v>60</v>
      </c>
      <c r="U139" s="65">
        <v>90</v>
      </c>
    </row>
    <row r="140" ht="45" customHeight="1" spans="1:21">
      <c r="A140" s="49">
        <v>116</v>
      </c>
      <c r="B140" s="49"/>
      <c r="C140" s="36" t="s">
        <v>383</v>
      </c>
      <c r="D140" s="93" t="s">
        <v>75</v>
      </c>
      <c r="E140" s="74">
        <v>400</v>
      </c>
      <c r="F140" s="75"/>
      <c r="G140" s="75">
        <v>400</v>
      </c>
      <c r="H140" s="75">
        <v>400</v>
      </c>
      <c r="I140" s="75"/>
      <c r="J140" s="75"/>
      <c r="K140" s="75"/>
      <c r="L140" s="85">
        <v>80</v>
      </c>
      <c r="M140" s="82" t="s">
        <v>384</v>
      </c>
      <c r="N140" s="35" t="s">
        <v>33</v>
      </c>
      <c r="O140" s="35" t="s">
        <v>33</v>
      </c>
      <c r="P140" s="35"/>
      <c r="Q140" s="35" t="s">
        <v>368</v>
      </c>
      <c r="R140" s="35"/>
      <c r="S140" s="64">
        <f t="shared" si="49"/>
        <v>160</v>
      </c>
      <c r="T140" s="64">
        <f t="shared" si="50"/>
        <v>80</v>
      </c>
      <c r="U140" s="65">
        <v>120</v>
      </c>
    </row>
    <row r="141" ht="45" customHeight="1" spans="1:21">
      <c r="A141" s="49">
        <v>117</v>
      </c>
      <c r="B141" s="49"/>
      <c r="C141" s="36" t="s">
        <v>385</v>
      </c>
      <c r="D141" s="93" t="s">
        <v>75</v>
      </c>
      <c r="E141" s="74">
        <v>400</v>
      </c>
      <c r="F141" s="75"/>
      <c r="G141" s="75">
        <v>400</v>
      </c>
      <c r="H141" s="75">
        <v>400</v>
      </c>
      <c r="I141" s="75"/>
      <c r="J141" s="75"/>
      <c r="K141" s="75"/>
      <c r="L141" s="85">
        <v>80</v>
      </c>
      <c r="M141" s="82" t="s">
        <v>376</v>
      </c>
      <c r="N141" s="35" t="s">
        <v>33</v>
      </c>
      <c r="O141" s="35" t="s">
        <v>33</v>
      </c>
      <c r="P141" s="35"/>
      <c r="Q141" s="35" t="s">
        <v>368</v>
      </c>
      <c r="R141" s="35"/>
      <c r="S141" s="64">
        <f t="shared" si="49"/>
        <v>160</v>
      </c>
      <c r="T141" s="64">
        <f t="shared" si="50"/>
        <v>80</v>
      </c>
      <c r="U141" s="65">
        <v>120</v>
      </c>
    </row>
    <row r="142" ht="45" customHeight="1" spans="1:21">
      <c r="A142" s="49">
        <v>118</v>
      </c>
      <c r="B142" s="49"/>
      <c r="C142" s="36" t="s">
        <v>386</v>
      </c>
      <c r="D142" s="93" t="s">
        <v>75</v>
      </c>
      <c r="E142" s="74">
        <v>400</v>
      </c>
      <c r="F142" s="75"/>
      <c r="G142" s="75">
        <v>400</v>
      </c>
      <c r="H142" s="75">
        <v>400</v>
      </c>
      <c r="I142" s="75"/>
      <c r="J142" s="75"/>
      <c r="K142" s="75"/>
      <c r="L142" s="85">
        <v>80</v>
      </c>
      <c r="M142" s="82" t="s">
        <v>387</v>
      </c>
      <c r="N142" s="35" t="s">
        <v>33</v>
      </c>
      <c r="O142" s="35" t="s">
        <v>33</v>
      </c>
      <c r="P142" s="35"/>
      <c r="Q142" s="35" t="s">
        <v>368</v>
      </c>
      <c r="R142" s="35"/>
      <c r="S142" s="64">
        <f t="shared" si="49"/>
        <v>160</v>
      </c>
      <c r="T142" s="64">
        <f t="shared" si="50"/>
        <v>80</v>
      </c>
      <c r="U142" s="65">
        <v>120</v>
      </c>
    </row>
    <row r="143" ht="45" customHeight="1" spans="1:21">
      <c r="A143" s="49">
        <v>119</v>
      </c>
      <c r="B143" s="49"/>
      <c r="C143" s="36" t="s">
        <v>388</v>
      </c>
      <c r="D143" s="93" t="s">
        <v>75</v>
      </c>
      <c r="E143" s="74">
        <v>100</v>
      </c>
      <c r="F143" s="75"/>
      <c r="G143" s="75">
        <v>100</v>
      </c>
      <c r="H143" s="75">
        <v>100</v>
      </c>
      <c r="I143" s="75"/>
      <c r="J143" s="75"/>
      <c r="K143" s="75"/>
      <c r="L143" s="85">
        <f>H143*0.2</f>
        <v>20</v>
      </c>
      <c r="M143" s="82" t="s">
        <v>389</v>
      </c>
      <c r="N143" s="35" t="s">
        <v>33</v>
      </c>
      <c r="O143" s="35" t="s">
        <v>33</v>
      </c>
      <c r="P143" s="35"/>
      <c r="Q143" s="35" t="s">
        <v>368</v>
      </c>
      <c r="R143" s="35"/>
      <c r="S143" s="64">
        <f t="shared" si="49"/>
        <v>40</v>
      </c>
      <c r="T143" s="64">
        <f t="shared" si="50"/>
        <v>20</v>
      </c>
      <c r="U143" s="65">
        <v>90</v>
      </c>
    </row>
    <row r="144" ht="45" customHeight="1" spans="1:21">
      <c r="A144" s="49">
        <v>120</v>
      </c>
      <c r="B144" s="49"/>
      <c r="C144" s="36" t="s">
        <v>390</v>
      </c>
      <c r="D144" s="93" t="s">
        <v>75</v>
      </c>
      <c r="E144" s="74">
        <v>200</v>
      </c>
      <c r="F144" s="75"/>
      <c r="G144" s="75">
        <v>200</v>
      </c>
      <c r="H144" s="75">
        <v>200</v>
      </c>
      <c r="I144" s="75"/>
      <c r="J144" s="75"/>
      <c r="K144" s="75"/>
      <c r="L144" s="85">
        <f>H144*0.2</f>
        <v>40</v>
      </c>
      <c r="M144" s="82" t="s">
        <v>391</v>
      </c>
      <c r="N144" s="35" t="s">
        <v>33</v>
      </c>
      <c r="O144" s="35" t="s">
        <v>33</v>
      </c>
      <c r="P144" s="35"/>
      <c r="Q144" s="35" t="s">
        <v>368</v>
      </c>
      <c r="R144" s="35"/>
      <c r="S144" s="64">
        <f t="shared" si="49"/>
        <v>80</v>
      </c>
      <c r="T144" s="64">
        <f t="shared" si="50"/>
        <v>40</v>
      </c>
      <c r="U144" s="65">
        <f>H144*0.3</f>
        <v>60</v>
      </c>
    </row>
    <row r="145" ht="45" customHeight="1" spans="1:21">
      <c r="A145" s="76">
        <v>121</v>
      </c>
      <c r="B145" s="76" t="s">
        <v>392</v>
      </c>
      <c r="C145" s="78" t="s">
        <v>393</v>
      </c>
      <c r="D145" s="94" t="s">
        <v>394</v>
      </c>
      <c r="E145" s="80">
        <v>350</v>
      </c>
      <c r="F145" s="81"/>
      <c r="G145" s="81">
        <v>350</v>
      </c>
      <c r="H145" s="81">
        <v>350</v>
      </c>
      <c r="I145" s="81"/>
      <c r="J145" s="81"/>
      <c r="K145" s="81"/>
      <c r="L145" s="86">
        <f>H145*0.2</f>
        <v>70</v>
      </c>
      <c r="M145" s="87" t="s">
        <v>395</v>
      </c>
      <c r="N145" s="79" t="s">
        <v>33</v>
      </c>
      <c r="O145" s="79" t="s">
        <v>33</v>
      </c>
      <c r="P145" s="79"/>
      <c r="Q145" s="79" t="s">
        <v>368</v>
      </c>
      <c r="R145" s="79"/>
      <c r="S145" s="105">
        <f t="shared" si="49"/>
        <v>140</v>
      </c>
      <c r="T145" s="105">
        <f t="shared" si="50"/>
        <v>70</v>
      </c>
      <c r="U145" s="106">
        <f>H145*0.3</f>
        <v>105</v>
      </c>
    </row>
    <row r="146" ht="45" customHeight="1" spans="1:21">
      <c r="A146" s="76">
        <v>122</v>
      </c>
      <c r="B146" s="76" t="s">
        <v>392</v>
      </c>
      <c r="C146" s="78" t="s">
        <v>396</v>
      </c>
      <c r="D146" s="94" t="s">
        <v>394</v>
      </c>
      <c r="E146" s="80">
        <v>350</v>
      </c>
      <c r="F146" s="81"/>
      <c r="G146" s="81">
        <v>350</v>
      </c>
      <c r="H146" s="81">
        <v>350</v>
      </c>
      <c r="I146" s="81"/>
      <c r="J146" s="81"/>
      <c r="K146" s="81"/>
      <c r="L146" s="86">
        <f>H146*0.2</f>
        <v>70</v>
      </c>
      <c r="M146" s="87" t="s">
        <v>397</v>
      </c>
      <c r="N146" s="79" t="s">
        <v>33</v>
      </c>
      <c r="O146" s="79" t="s">
        <v>33</v>
      </c>
      <c r="P146" s="79"/>
      <c r="Q146" s="79" t="s">
        <v>368</v>
      </c>
      <c r="R146" s="79"/>
      <c r="S146" s="105">
        <f t="shared" si="49"/>
        <v>140</v>
      </c>
      <c r="T146" s="105">
        <f t="shared" si="50"/>
        <v>70</v>
      </c>
      <c r="U146" s="106">
        <f>H146*0.3</f>
        <v>105</v>
      </c>
    </row>
    <row r="147" ht="45" customHeight="1" spans="1:21">
      <c r="A147" s="76">
        <v>123</v>
      </c>
      <c r="B147" s="76" t="s">
        <v>392</v>
      </c>
      <c r="C147" s="78" t="s">
        <v>398</v>
      </c>
      <c r="D147" s="94" t="s">
        <v>394</v>
      </c>
      <c r="E147" s="80">
        <v>300</v>
      </c>
      <c r="F147" s="81"/>
      <c r="G147" s="81">
        <v>300</v>
      </c>
      <c r="H147" s="81">
        <v>300</v>
      </c>
      <c r="I147" s="81"/>
      <c r="J147" s="81"/>
      <c r="K147" s="81"/>
      <c r="L147" s="86">
        <f>H147*0.2</f>
        <v>60</v>
      </c>
      <c r="M147" s="87" t="s">
        <v>399</v>
      </c>
      <c r="N147" s="79" t="s">
        <v>33</v>
      </c>
      <c r="O147" s="79" t="s">
        <v>33</v>
      </c>
      <c r="P147" s="79"/>
      <c r="Q147" s="79" t="s">
        <v>368</v>
      </c>
      <c r="R147" s="79"/>
      <c r="S147" s="105">
        <f t="shared" si="49"/>
        <v>120</v>
      </c>
      <c r="T147" s="105">
        <f t="shared" si="50"/>
        <v>60</v>
      </c>
      <c r="U147" s="106">
        <f>H147*0.3</f>
        <v>90</v>
      </c>
    </row>
    <row r="148" ht="21" customHeight="1" spans="1:21">
      <c r="A148" s="32"/>
      <c r="B148" s="32"/>
      <c r="C148" s="33" t="s">
        <v>400</v>
      </c>
      <c r="D148" s="34">
        <f t="shared" ref="D148:J148" si="51">D149+D152</f>
        <v>8</v>
      </c>
      <c r="E148" s="34">
        <f t="shared" si="51"/>
        <v>11078</v>
      </c>
      <c r="F148" s="34">
        <f t="shared" si="51"/>
        <v>0</v>
      </c>
      <c r="G148" s="34">
        <f t="shared" si="51"/>
        <v>11078</v>
      </c>
      <c r="H148" s="34">
        <f t="shared" si="51"/>
        <v>7022</v>
      </c>
      <c r="I148" s="34">
        <f t="shared" si="51"/>
        <v>4056</v>
      </c>
      <c r="J148" s="34">
        <f t="shared" si="51"/>
        <v>0</v>
      </c>
      <c r="K148" s="34">
        <f t="shared" ref="K148:L148" si="52">K149+K152</f>
        <v>0</v>
      </c>
      <c r="L148" s="34">
        <f t="shared" si="52"/>
        <v>3753.2</v>
      </c>
      <c r="M148" s="34"/>
      <c r="N148" s="34"/>
      <c r="O148" s="34"/>
      <c r="P148" s="34"/>
      <c r="Q148" s="34"/>
      <c r="R148" s="34"/>
      <c r="S148" s="34">
        <f>S149+S152</f>
        <v>3983.2</v>
      </c>
      <c r="T148" s="34">
        <f>T149+T152</f>
        <v>3753.2</v>
      </c>
      <c r="U148" s="71">
        <f>U149+U152</f>
        <v>3841.2</v>
      </c>
    </row>
    <row r="149" ht="21" customHeight="1" spans="1:21">
      <c r="A149" s="26"/>
      <c r="B149" s="26"/>
      <c r="C149" s="26" t="s">
        <v>25</v>
      </c>
      <c r="D149" s="28">
        <f>COUNT(A150:A151)</f>
        <v>2</v>
      </c>
      <c r="E149" s="28">
        <f t="shared" ref="E149:J149" si="53">SUM(E150:E151)</f>
        <v>8412</v>
      </c>
      <c r="F149" s="28">
        <f t="shared" si="53"/>
        <v>0</v>
      </c>
      <c r="G149" s="28">
        <f t="shared" si="53"/>
        <v>8412</v>
      </c>
      <c r="H149" s="28">
        <f t="shared" si="53"/>
        <v>4356</v>
      </c>
      <c r="I149" s="28">
        <f t="shared" si="53"/>
        <v>4056</v>
      </c>
      <c r="J149" s="28">
        <f t="shared" si="53"/>
        <v>0</v>
      </c>
      <c r="K149" s="28">
        <f t="shared" ref="K149:L149" si="54">SUM(K150:K151)</f>
        <v>0</v>
      </c>
      <c r="L149" s="28">
        <f t="shared" si="54"/>
        <v>2613.6</v>
      </c>
      <c r="M149" s="28"/>
      <c r="N149" s="28"/>
      <c r="O149" s="28"/>
      <c r="P149" s="28">
        <f t="shared" ref="P149:U149" si="55">SUM(P150:P151)</f>
        <v>0</v>
      </c>
      <c r="Q149" s="28">
        <f t="shared" si="55"/>
        <v>0</v>
      </c>
      <c r="R149" s="28">
        <f t="shared" si="55"/>
        <v>0</v>
      </c>
      <c r="S149" s="28">
        <f t="shared" si="55"/>
        <v>2613.6</v>
      </c>
      <c r="T149" s="28">
        <f t="shared" si="55"/>
        <v>2613.6</v>
      </c>
      <c r="U149" s="28">
        <f t="shared" si="55"/>
        <v>2613.6</v>
      </c>
    </row>
    <row r="150" ht="45" customHeight="1" spans="1:21">
      <c r="A150" s="49">
        <v>124</v>
      </c>
      <c r="B150" s="49"/>
      <c r="C150" s="36" t="s">
        <v>401</v>
      </c>
      <c r="D150" s="35" t="s">
        <v>402</v>
      </c>
      <c r="E150" s="74">
        <v>8112</v>
      </c>
      <c r="F150" s="75"/>
      <c r="G150" s="75">
        <v>8112</v>
      </c>
      <c r="H150" s="95">
        <v>4056</v>
      </c>
      <c r="I150" s="75">
        <v>4056</v>
      </c>
      <c r="J150" s="75"/>
      <c r="K150" s="75"/>
      <c r="L150" s="85">
        <v>2433.6</v>
      </c>
      <c r="M150" s="82" t="s">
        <v>403</v>
      </c>
      <c r="N150" s="35" t="s">
        <v>33</v>
      </c>
      <c r="O150" s="35" t="s">
        <v>33</v>
      </c>
      <c r="P150" s="35"/>
      <c r="Q150" s="35" t="s">
        <v>404</v>
      </c>
      <c r="R150" s="42"/>
      <c r="S150" s="72">
        <v>2433.6</v>
      </c>
      <c r="T150" s="72">
        <v>2433.6</v>
      </c>
      <c r="U150" s="65">
        <v>2433.6</v>
      </c>
    </row>
    <row r="151" ht="45" customHeight="1" spans="1:21">
      <c r="A151" s="49">
        <v>125</v>
      </c>
      <c r="B151" s="49"/>
      <c r="C151" s="36" t="s">
        <v>405</v>
      </c>
      <c r="D151" s="35" t="s">
        <v>406</v>
      </c>
      <c r="E151" s="74">
        <v>300</v>
      </c>
      <c r="F151" s="75"/>
      <c r="G151" s="75">
        <v>300</v>
      </c>
      <c r="H151" s="95">
        <v>300</v>
      </c>
      <c r="I151" s="75"/>
      <c r="J151" s="75"/>
      <c r="K151" s="75"/>
      <c r="L151" s="85">
        <v>180</v>
      </c>
      <c r="M151" s="82" t="s">
        <v>407</v>
      </c>
      <c r="N151" s="35" t="s">
        <v>33</v>
      </c>
      <c r="O151" s="35" t="s">
        <v>33</v>
      </c>
      <c r="P151" s="35"/>
      <c r="Q151" s="35" t="s">
        <v>404</v>
      </c>
      <c r="R151" s="42"/>
      <c r="S151" s="72">
        <v>180</v>
      </c>
      <c r="T151" s="72">
        <v>180</v>
      </c>
      <c r="U151" s="65">
        <v>180</v>
      </c>
    </row>
    <row r="152" ht="21" customHeight="1" spans="1:21">
      <c r="A152" s="26"/>
      <c r="B152" s="26"/>
      <c r="C152" s="26" t="s">
        <v>26</v>
      </c>
      <c r="D152" s="28">
        <f>COUNT(A153:A158)</f>
        <v>6</v>
      </c>
      <c r="E152" s="28">
        <f>SUM(E153:E158)</f>
        <v>2666</v>
      </c>
      <c r="F152" s="28"/>
      <c r="G152" s="28">
        <f t="shared" ref="G152:L152" si="56">SUM(G153:G158)</f>
        <v>2666</v>
      </c>
      <c r="H152" s="28">
        <f t="shared" si="56"/>
        <v>2666</v>
      </c>
      <c r="I152" s="28">
        <f t="shared" si="56"/>
        <v>0</v>
      </c>
      <c r="J152" s="28">
        <f t="shared" si="56"/>
        <v>0</v>
      </c>
      <c r="K152" s="28">
        <f t="shared" si="56"/>
        <v>0</v>
      </c>
      <c r="L152" s="28">
        <f t="shared" si="56"/>
        <v>1139.6</v>
      </c>
      <c r="M152" s="28"/>
      <c r="N152" s="28"/>
      <c r="O152" s="28"/>
      <c r="P152" s="28">
        <f t="shared" ref="P152:U152" si="57">SUM(P153:P158)</f>
        <v>0</v>
      </c>
      <c r="Q152" s="28">
        <f t="shared" si="57"/>
        <v>0</v>
      </c>
      <c r="R152" s="28">
        <f t="shared" si="57"/>
        <v>0</v>
      </c>
      <c r="S152" s="28">
        <f t="shared" si="57"/>
        <v>1369.6</v>
      </c>
      <c r="T152" s="28">
        <f t="shared" si="57"/>
        <v>1139.6</v>
      </c>
      <c r="U152" s="28">
        <f t="shared" si="57"/>
        <v>1227.6</v>
      </c>
    </row>
    <row r="153" ht="45" customHeight="1" spans="1:21">
      <c r="A153" s="49">
        <v>126</v>
      </c>
      <c r="B153" s="49"/>
      <c r="C153" s="36" t="s">
        <v>408</v>
      </c>
      <c r="D153" s="35" t="s">
        <v>86</v>
      </c>
      <c r="E153" s="74">
        <v>366</v>
      </c>
      <c r="F153" s="75"/>
      <c r="G153" s="75">
        <v>366</v>
      </c>
      <c r="H153" s="95">
        <v>366</v>
      </c>
      <c r="I153" s="75"/>
      <c r="J153" s="75"/>
      <c r="K153" s="75"/>
      <c r="L153" s="85">
        <v>219.6</v>
      </c>
      <c r="M153" s="82" t="s">
        <v>409</v>
      </c>
      <c r="N153" s="35" t="s">
        <v>33</v>
      </c>
      <c r="O153" s="35" t="s">
        <v>33</v>
      </c>
      <c r="P153" s="35"/>
      <c r="Q153" s="35" t="s">
        <v>404</v>
      </c>
      <c r="R153" s="42"/>
      <c r="S153" s="72">
        <v>219.6</v>
      </c>
      <c r="T153" s="72">
        <v>219.6</v>
      </c>
      <c r="U153" s="65">
        <v>219.6</v>
      </c>
    </row>
    <row r="154" ht="45" customHeight="1" spans="1:21">
      <c r="A154" s="49">
        <v>127</v>
      </c>
      <c r="B154" s="49"/>
      <c r="C154" s="36" t="s">
        <v>410</v>
      </c>
      <c r="D154" s="35" t="s">
        <v>86</v>
      </c>
      <c r="E154" s="74">
        <v>1150</v>
      </c>
      <c r="F154" s="75"/>
      <c r="G154" s="75">
        <v>1150</v>
      </c>
      <c r="H154" s="95">
        <v>1150</v>
      </c>
      <c r="I154" s="75"/>
      <c r="J154" s="75"/>
      <c r="K154" s="75"/>
      <c r="L154" s="85">
        <v>690</v>
      </c>
      <c r="M154" s="82" t="s">
        <v>411</v>
      </c>
      <c r="N154" s="35" t="s">
        <v>33</v>
      </c>
      <c r="O154" s="35" t="s">
        <v>33</v>
      </c>
      <c r="P154" s="35"/>
      <c r="Q154" s="35" t="s">
        <v>404</v>
      </c>
      <c r="R154" s="42"/>
      <c r="S154" s="72">
        <v>690</v>
      </c>
      <c r="T154" s="72">
        <v>690</v>
      </c>
      <c r="U154" s="65">
        <v>690</v>
      </c>
    </row>
    <row r="155" ht="45" customHeight="1" spans="1:21">
      <c r="A155" s="49">
        <v>128</v>
      </c>
      <c r="B155" s="49"/>
      <c r="C155" s="36" t="s">
        <v>412</v>
      </c>
      <c r="D155" s="35" t="s">
        <v>75</v>
      </c>
      <c r="E155" s="74">
        <v>200</v>
      </c>
      <c r="F155" s="75"/>
      <c r="G155" s="75">
        <v>200</v>
      </c>
      <c r="H155" s="95">
        <v>200</v>
      </c>
      <c r="I155" s="75"/>
      <c r="J155" s="75"/>
      <c r="K155" s="75"/>
      <c r="L155" s="85">
        <f>H155*0.2</f>
        <v>40</v>
      </c>
      <c r="M155" s="82" t="s">
        <v>413</v>
      </c>
      <c r="N155" s="35" t="s">
        <v>33</v>
      </c>
      <c r="O155" s="35" t="s">
        <v>33</v>
      </c>
      <c r="P155" s="35"/>
      <c r="Q155" s="35" t="s">
        <v>414</v>
      </c>
      <c r="R155" s="42"/>
      <c r="S155" s="64">
        <f>H155*0.4</f>
        <v>80</v>
      </c>
      <c r="T155" s="64">
        <f>H155*0.2</f>
        <v>40</v>
      </c>
      <c r="U155" s="65">
        <v>60</v>
      </c>
    </row>
    <row r="156" ht="45" customHeight="1" spans="1:21">
      <c r="A156" s="49">
        <v>129</v>
      </c>
      <c r="B156" s="49"/>
      <c r="C156" s="36" t="s">
        <v>415</v>
      </c>
      <c r="D156" s="35" t="s">
        <v>416</v>
      </c>
      <c r="E156" s="74">
        <v>350</v>
      </c>
      <c r="F156" s="75"/>
      <c r="G156" s="74">
        <v>350</v>
      </c>
      <c r="H156" s="74">
        <v>350</v>
      </c>
      <c r="I156" s="75"/>
      <c r="J156" s="75"/>
      <c r="K156" s="75"/>
      <c r="L156" s="85">
        <f>H156*0.2</f>
        <v>70</v>
      </c>
      <c r="M156" s="82" t="s">
        <v>417</v>
      </c>
      <c r="N156" s="35" t="s">
        <v>33</v>
      </c>
      <c r="O156" s="35" t="s">
        <v>33</v>
      </c>
      <c r="P156" s="35"/>
      <c r="Q156" s="35"/>
      <c r="R156" s="42"/>
      <c r="S156" s="64">
        <f>H156*0.4</f>
        <v>140</v>
      </c>
      <c r="T156" s="64">
        <f>H156*0.2</f>
        <v>70</v>
      </c>
      <c r="U156" s="65">
        <v>61</v>
      </c>
    </row>
    <row r="157" ht="45" customHeight="1" spans="1:21">
      <c r="A157" s="49">
        <v>130</v>
      </c>
      <c r="B157" s="49"/>
      <c r="C157" s="36" t="s">
        <v>418</v>
      </c>
      <c r="D157" s="35" t="s">
        <v>416</v>
      </c>
      <c r="E157" s="74">
        <v>150</v>
      </c>
      <c r="F157" s="75"/>
      <c r="G157" s="74">
        <v>150</v>
      </c>
      <c r="H157" s="74">
        <v>150</v>
      </c>
      <c r="I157" s="75"/>
      <c r="J157" s="75"/>
      <c r="K157" s="75"/>
      <c r="L157" s="85">
        <f>H157*0.2</f>
        <v>30</v>
      </c>
      <c r="M157" s="82" t="s">
        <v>419</v>
      </c>
      <c r="N157" s="35" t="s">
        <v>33</v>
      </c>
      <c r="O157" s="35" t="s">
        <v>33</v>
      </c>
      <c r="P157" s="35"/>
      <c r="Q157" s="35"/>
      <c r="R157" s="42"/>
      <c r="S157" s="64">
        <f>H157*0.4</f>
        <v>60</v>
      </c>
      <c r="T157" s="64">
        <f>H157*0.2</f>
        <v>30</v>
      </c>
      <c r="U157" s="65">
        <v>62</v>
      </c>
    </row>
    <row r="158" ht="45" customHeight="1" spans="1:21">
      <c r="A158" s="49">
        <v>131</v>
      </c>
      <c r="B158" s="49"/>
      <c r="C158" s="36" t="s">
        <v>420</v>
      </c>
      <c r="D158" s="73" t="s">
        <v>246</v>
      </c>
      <c r="E158" s="74">
        <v>450</v>
      </c>
      <c r="F158" s="75"/>
      <c r="G158" s="75">
        <v>450</v>
      </c>
      <c r="H158" s="95">
        <v>450</v>
      </c>
      <c r="I158" s="98"/>
      <c r="J158" s="98"/>
      <c r="K158" s="98"/>
      <c r="L158" s="85">
        <v>90</v>
      </c>
      <c r="M158" s="48" t="s">
        <v>421</v>
      </c>
      <c r="N158" s="35" t="s">
        <v>33</v>
      </c>
      <c r="O158" s="35" t="s">
        <v>33</v>
      </c>
      <c r="P158" s="35"/>
      <c r="Q158" s="35" t="s">
        <v>414</v>
      </c>
      <c r="R158" s="38"/>
      <c r="S158" s="64">
        <f>H158*0.4</f>
        <v>180</v>
      </c>
      <c r="T158" s="64">
        <f>H158*0.2</f>
        <v>90</v>
      </c>
      <c r="U158" s="65">
        <v>135</v>
      </c>
    </row>
    <row r="159" ht="21" customHeight="1" spans="1:21">
      <c r="A159" s="32"/>
      <c r="B159" s="32"/>
      <c r="C159" s="33"/>
      <c r="D159" s="34"/>
      <c r="E159" s="34"/>
      <c r="F159" s="34"/>
      <c r="G159" s="34"/>
      <c r="H159" s="34"/>
      <c r="I159" s="34"/>
      <c r="J159" s="34"/>
      <c r="K159" s="34"/>
      <c r="L159" s="34"/>
      <c r="M159" s="34"/>
      <c r="N159" s="34"/>
      <c r="O159" s="34"/>
      <c r="P159" s="34"/>
      <c r="Q159" s="34"/>
      <c r="R159" s="34"/>
      <c r="S159" s="34">
        <f>S161+S164</f>
        <v>2542.4</v>
      </c>
      <c r="T159" s="34">
        <f>T161+T164</f>
        <v>1271.2</v>
      </c>
      <c r="U159" s="71">
        <f>U161+U164</f>
        <v>1588.2</v>
      </c>
    </row>
    <row r="160" ht="45" customHeight="1" spans="1:21">
      <c r="A160" s="49"/>
      <c r="B160" s="49" t="s">
        <v>422</v>
      </c>
      <c r="C160" s="36" t="s">
        <v>423</v>
      </c>
      <c r="D160" s="38" t="s">
        <v>75</v>
      </c>
      <c r="E160" s="38">
        <v>170</v>
      </c>
      <c r="F160" s="38"/>
      <c r="G160" s="38">
        <v>170</v>
      </c>
      <c r="H160" s="38">
        <v>170</v>
      </c>
      <c r="I160" s="99"/>
      <c r="J160" s="99"/>
      <c r="K160" s="99"/>
      <c r="L160" s="100">
        <v>68</v>
      </c>
      <c r="M160" s="101" t="s">
        <v>424</v>
      </c>
      <c r="N160" s="35" t="s">
        <v>33</v>
      </c>
      <c r="O160" s="35" t="s">
        <v>33</v>
      </c>
      <c r="P160" s="35"/>
      <c r="Q160" s="35" t="s">
        <v>341</v>
      </c>
      <c r="R160" s="38"/>
      <c r="S160" s="64"/>
      <c r="T160" s="64"/>
      <c r="U160" s="65"/>
    </row>
    <row r="161" ht="24" customHeight="1" spans="1:21">
      <c r="A161" s="29"/>
      <c r="B161" s="29"/>
      <c r="C161" s="30" t="s">
        <v>425</v>
      </c>
      <c r="D161" s="96">
        <f t="shared" ref="D161:L161" si="58">D162+D164</f>
        <v>8</v>
      </c>
      <c r="E161" s="96">
        <f t="shared" si="58"/>
        <v>20211</v>
      </c>
      <c r="F161" s="96">
        <f t="shared" si="58"/>
        <v>3130</v>
      </c>
      <c r="G161" s="96">
        <f t="shared" si="58"/>
        <v>16918</v>
      </c>
      <c r="H161" s="96">
        <f t="shared" si="58"/>
        <v>3178</v>
      </c>
      <c r="I161" s="96">
        <f t="shared" si="58"/>
        <v>13210</v>
      </c>
      <c r="J161" s="96">
        <f t="shared" si="58"/>
        <v>0</v>
      </c>
      <c r="K161" s="96">
        <f t="shared" si="58"/>
        <v>530</v>
      </c>
      <c r="L161" s="96">
        <f t="shared" si="58"/>
        <v>635.8</v>
      </c>
      <c r="M161" s="96"/>
      <c r="N161" s="96"/>
      <c r="O161" s="96"/>
      <c r="P161" s="96"/>
      <c r="Q161" s="96"/>
      <c r="R161" s="96"/>
      <c r="S161" s="96">
        <f>S162+S164</f>
        <v>1271.2</v>
      </c>
      <c r="T161" s="96">
        <f>T162+T164</f>
        <v>635.6</v>
      </c>
      <c r="U161" s="107">
        <f>U162+U164</f>
        <v>794.1</v>
      </c>
    </row>
    <row r="162" ht="21" customHeight="1" spans="1:21">
      <c r="A162" s="26"/>
      <c r="B162" s="26"/>
      <c r="C162" s="26" t="s">
        <v>25</v>
      </c>
      <c r="D162" s="28">
        <f>COUNT(A163)</f>
        <v>1</v>
      </c>
      <c r="E162" s="28">
        <f t="shared" ref="E162:L162" si="59">E163</f>
        <v>15547</v>
      </c>
      <c r="F162" s="28">
        <f t="shared" si="59"/>
        <v>3130</v>
      </c>
      <c r="G162" s="28">
        <f t="shared" si="59"/>
        <v>12254</v>
      </c>
      <c r="H162" s="28">
        <f t="shared" si="59"/>
        <v>0</v>
      </c>
      <c r="I162" s="28">
        <f t="shared" si="59"/>
        <v>11724</v>
      </c>
      <c r="J162" s="28">
        <f t="shared" si="59"/>
        <v>0</v>
      </c>
      <c r="K162" s="28">
        <f t="shared" si="59"/>
        <v>530</v>
      </c>
      <c r="L162" s="28">
        <f t="shared" si="59"/>
        <v>0</v>
      </c>
      <c r="M162" s="28"/>
      <c r="N162" s="28"/>
      <c r="O162" s="28"/>
      <c r="P162" s="28"/>
      <c r="Q162" s="28"/>
      <c r="R162" s="28"/>
      <c r="S162" s="28">
        <f>S163</f>
        <v>0</v>
      </c>
      <c r="T162" s="28">
        <f>T163</f>
        <v>0</v>
      </c>
      <c r="U162" s="28">
        <f>U163</f>
        <v>0</v>
      </c>
    </row>
    <row r="163" ht="210.75" customHeight="1" spans="1:21">
      <c r="A163" s="49">
        <v>132</v>
      </c>
      <c r="B163" s="35" t="s">
        <v>302</v>
      </c>
      <c r="C163" s="36" t="s">
        <v>426</v>
      </c>
      <c r="D163" s="35" t="s">
        <v>427</v>
      </c>
      <c r="E163" s="74">
        <v>15547</v>
      </c>
      <c r="F163" s="75">
        <v>3130</v>
      </c>
      <c r="G163" s="75">
        <f>H163+I163+J163+K163</f>
        <v>12254</v>
      </c>
      <c r="H163" s="75"/>
      <c r="I163" s="75">
        <v>11724</v>
      </c>
      <c r="J163" s="75"/>
      <c r="K163" s="75">
        <v>530</v>
      </c>
      <c r="L163" s="102">
        <v>0</v>
      </c>
      <c r="M163" s="82" t="s">
        <v>428</v>
      </c>
      <c r="N163" s="35" t="s">
        <v>33</v>
      </c>
      <c r="O163" s="35" t="s">
        <v>33</v>
      </c>
      <c r="P163" s="35"/>
      <c r="Q163" s="35" t="s">
        <v>429</v>
      </c>
      <c r="R163" s="35" t="s">
        <v>430</v>
      </c>
      <c r="S163" s="64">
        <f>H163*0.4</f>
        <v>0</v>
      </c>
      <c r="T163" s="64">
        <f>H163*0.2</f>
        <v>0</v>
      </c>
      <c r="U163" s="65">
        <v>0</v>
      </c>
    </row>
    <row r="164" ht="21" customHeight="1" spans="1:21">
      <c r="A164" s="26"/>
      <c r="B164" s="26"/>
      <c r="C164" s="26" t="s">
        <v>26</v>
      </c>
      <c r="D164" s="28">
        <f>COUNT(A165:A171)</f>
        <v>7</v>
      </c>
      <c r="E164" s="28">
        <f>SUM(E165:E171)</f>
        <v>4664</v>
      </c>
      <c r="F164" s="28"/>
      <c r="G164" s="28">
        <f t="shared" ref="G164:L164" si="60">SUM(G165:G171)</f>
        <v>4664</v>
      </c>
      <c r="H164" s="28">
        <f t="shared" si="60"/>
        <v>3178</v>
      </c>
      <c r="I164" s="28">
        <f t="shared" si="60"/>
        <v>1486</v>
      </c>
      <c r="J164" s="28"/>
      <c r="K164" s="28"/>
      <c r="L164" s="28">
        <f t="shared" si="60"/>
        <v>635.8</v>
      </c>
      <c r="M164" s="28"/>
      <c r="N164" s="28"/>
      <c r="O164" s="28"/>
      <c r="P164" s="28">
        <f t="shared" ref="P164:U164" si="61">SUM(P165:P171)</f>
        <v>0</v>
      </c>
      <c r="Q164" s="28">
        <f t="shared" si="61"/>
        <v>0</v>
      </c>
      <c r="R164" s="28">
        <f t="shared" si="61"/>
        <v>0</v>
      </c>
      <c r="S164" s="28">
        <f t="shared" si="61"/>
        <v>1271.2</v>
      </c>
      <c r="T164" s="28">
        <f t="shared" si="61"/>
        <v>635.6</v>
      </c>
      <c r="U164" s="28">
        <f t="shared" si="61"/>
        <v>794.1</v>
      </c>
    </row>
    <row r="165" ht="45" customHeight="1" spans="1:21">
      <c r="A165" s="49">
        <v>133</v>
      </c>
      <c r="B165" s="35" t="s">
        <v>302</v>
      </c>
      <c r="C165" s="36" t="s">
        <v>431</v>
      </c>
      <c r="D165" s="35" t="s">
        <v>304</v>
      </c>
      <c r="E165" s="74">
        <v>4000</v>
      </c>
      <c r="F165" s="75"/>
      <c r="G165" s="75">
        <v>4000</v>
      </c>
      <c r="H165" s="75">
        <v>2589</v>
      </c>
      <c r="I165" s="75">
        <v>1411</v>
      </c>
      <c r="J165" s="102"/>
      <c r="K165" s="102"/>
      <c r="L165" s="85">
        <v>517.8</v>
      </c>
      <c r="M165" s="82" t="s">
        <v>432</v>
      </c>
      <c r="N165" s="35" t="s">
        <v>33</v>
      </c>
      <c r="O165" s="35" t="s">
        <v>33</v>
      </c>
      <c r="P165" s="35"/>
      <c r="Q165" s="35" t="s">
        <v>429</v>
      </c>
      <c r="R165" s="35" t="s">
        <v>433</v>
      </c>
      <c r="S165" s="66">
        <f t="shared" ref="S165:S171" si="62">H165*0.4</f>
        <v>1035.6</v>
      </c>
      <c r="T165" s="66">
        <f t="shared" ref="T165:T171" si="63">H165*0.2</f>
        <v>517.8</v>
      </c>
      <c r="U165" s="67">
        <v>600</v>
      </c>
    </row>
    <row r="166" ht="45" customHeight="1" spans="1:21">
      <c r="A166" s="49">
        <v>134</v>
      </c>
      <c r="B166" s="35" t="s">
        <v>302</v>
      </c>
      <c r="C166" s="36" t="s">
        <v>434</v>
      </c>
      <c r="D166" s="35" t="s">
        <v>304</v>
      </c>
      <c r="E166" s="74">
        <v>150</v>
      </c>
      <c r="F166" s="75"/>
      <c r="G166" s="75">
        <f>H166+I166</f>
        <v>150</v>
      </c>
      <c r="H166" s="75">
        <v>75</v>
      </c>
      <c r="I166" s="75">
        <v>75</v>
      </c>
      <c r="J166" s="102"/>
      <c r="K166" s="102"/>
      <c r="L166" s="85">
        <f>H166*0.2</f>
        <v>15</v>
      </c>
      <c r="M166" s="82" t="s">
        <v>435</v>
      </c>
      <c r="N166" s="35" t="s">
        <v>33</v>
      </c>
      <c r="O166" s="35" t="s">
        <v>33</v>
      </c>
      <c r="P166" s="35"/>
      <c r="Q166" s="35" t="s">
        <v>429</v>
      </c>
      <c r="R166" s="35" t="s">
        <v>433</v>
      </c>
      <c r="S166" s="66">
        <f t="shared" si="62"/>
        <v>30</v>
      </c>
      <c r="T166" s="66">
        <f t="shared" si="63"/>
        <v>15</v>
      </c>
      <c r="U166" s="67">
        <v>39.9</v>
      </c>
    </row>
    <row r="167" ht="45" customHeight="1" spans="1:21">
      <c r="A167" s="49">
        <v>135</v>
      </c>
      <c r="B167" s="35" t="s">
        <v>302</v>
      </c>
      <c r="C167" s="36" t="s">
        <v>436</v>
      </c>
      <c r="D167" s="35" t="s">
        <v>304</v>
      </c>
      <c r="E167" s="74">
        <v>42</v>
      </c>
      <c r="F167" s="75"/>
      <c r="G167" s="75">
        <v>42</v>
      </c>
      <c r="H167" s="75">
        <v>42</v>
      </c>
      <c r="I167" s="75"/>
      <c r="J167" s="102"/>
      <c r="K167" s="102"/>
      <c r="L167" s="85">
        <v>8</v>
      </c>
      <c r="M167" s="82" t="s">
        <v>437</v>
      </c>
      <c r="N167" s="35" t="s">
        <v>33</v>
      </c>
      <c r="O167" s="35" t="s">
        <v>33</v>
      </c>
      <c r="P167" s="35"/>
      <c r="Q167" s="35" t="s">
        <v>429</v>
      </c>
      <c r="R167" s="35" t="s">
        <v>433</v>
      </c>
      <c r="S167" s="66">
        <f t="shared" si="62"/>
        <v>16.8</v>
      </c>
      <c r="T167" s="66">
        <f t="shared" si="63"/>
        <v>8.4</v>
      </c>
      <c r="U167" s="67">
        <f>H167*0.3</f>
        <v>12.6</v>
      </c>
    </row>
    <row r="168" ht="45" customHeight="1" spans="1:21">
      <c r="A168" s="49">
        <v>136</v>
      </c>
      <c r="B168" s="35" t="s">
        <v>302</v>
      </c>
      <c r="C168" s="36" t="s">
        <v>438</v>
      </c>
      <c r="D168" s="35" t="s">
        <v>304</v>
      </c>
      <c r="E168" s="74">
        <v>48</v>
      </c>
      <c r="F168" s="75"/>
      <c r="G168" s="75">
        <v>48</v>
      </c>
      <c r="H168" s="75">
        <v>48</v>
      </c>
      <c r="I168" s="75"/>
      <c r="J168" s="102"/>
      <c r="K168" s="102"/>
      <c r="L168" s="85">
        <v>10</v>
      </c>
      <c r="M168" s="82" t="s">
        <v>439</v>
      </c>
      <c r="N168" s="35" t="s">
        <v>33</v>
      </c>
      <c r="O168" s="35" t="s">
        <v>33</v>
      </c>
      <c r="P168" s="35"/>
      <c r="Q168" s="35" t="s">
        <v>429</v>
      </c>
      <c r="R168" s="35" t="s">
        <v>433</v>
      </c>
      <c r="S168" s="66">
        <f t="shared" si="62"/>
        <v>19.2</v>
      </c>
      <c r="T168" s="66">
        <f t="shared" si="63"/>
        <v>9.6</v>
      </c>
      <c r="U168" s="67">
        <f>H168*0.3</f>
        <v>14.4</v>
      </c>
    </row>
    <row r="169" ht="56.1" customHeight="1" spans="1:21">
      <c r="A169" s="49">
        <v>137</v>
      </c>
      <c r="B169" s="35" t="s">
        <v>302</v>
      </c>
      <c r="C169" s="36" t="s">
        <v>440</v>
      </c>
      <c r="D169" s="35" t="s">
        <v>304</v>
      </c>
      <c r="E169" s="74">
        <v>41</v>
      </c>
      <c r="F169" s="75"/>
      <c r="G169" s="75">
        <v>41</v>
      </c>
      <c r="H169" s="75">
        <v>41</v>
      </c>
      <c r="I169" s="75"/>
      <c r="J169" s="102"/>
      <c r="K169" s="102"/>
      <c r="L169" s="85">
        <v>8</v>
      </c>
      <c r="M169" s="82" t="s">
        <v>441</v>
      </c>
      <c r="N169" s="35" t="s">
        <v>33</v>
      </c>
      <c r="O169" s="35" t="s">
        <v>33</v>
      </c>
      <c r="P169" s="35"/>
      <c r="Q169" s="35" t="s">
        <v>429</v>
      </c>
      <c r="R169" s="35" t="s">
        <v>433</v>
      </c>
      <c r="S169" s="66">
        <f t="shared" si="62"/>
        <v>16.4</v>
      </c>
      <c r="T169" s="66">
        <f t="shared" si="63"/>
        <v>8.2</v>
      </c>
      <c r="U169" s="67">
        <f>H169*0.3</f>
        <v>12.3</v>
      </c>
    </row>
    <row r="170" ht="45" customHeight="1" spans="1:21">
      <c r="A170" s="49">
        <v>138</v>
      </c>
      <c r="B170" s="35" t="s">
        <v>302</v>
      </c>
      <c r="C170" s="36" t="s">
        <v>442</v>
      </c>
      <c r="D170" s="35" t="s">
        <v>304</v>
      </c>
      <c r="E170" s="74">
        <v>13</v>
      </c>
      <c r="F170" s="75"/>
      <c r="G170" s="75">
        <v>13</v>
      </c>
      <c r="H170" s="75">
        <v>13</v>
      </c>
      <c r="I170" s="75"/>
      <c r="J170" s="102"/>
      <c r="K170" s="102"/>
      <c r="L170" s="85">
        <v>3</v>
      </c>
      <c r="M170" s="82" t="s">
        <v>443</v>
      </c>
      <c r="N170" s="35" t="s">
        <v>33</v>
      </c>
      <c r="O170" s="35" t="s">
        <v>33</v>
      </c>
      <c r="P170" s="35"/>
      <c r="Q170" s="35" t="s">
        <v>429</v>
      </c>
      <c r="R170" s="35" t="s">
        <v>433</v>
      </c>
      <c r="S170" s="66">
        <f t="shared" si="62"/>
        <v>5.2</v>
      </c>
      <c r="T170" s="66">
        <f t="shared" si="63"/>
        <v>2.6</v>
      </c>
      <c r="U170" s="67">
        <f>H170*0.3</f>
        <v>3.9</v>
      </c>
    </row>
    <row r="171" ht="50.1" customHeight="1" spans="1:21">
      <c r="A171" s="49">
        <v>139</v>
      </c>
      <c r="B171" s="35" t="s">
        <v>302</v>
      </c>
      <c r="C171" s="36" t="s">
        <v>444</v>
      </c>
      <c r="D171" s="35" t="s">
        <v>304</v>
      </c>
      <c r="E171" s="74">
        <v>370</v>
      </c>
      <c r="F171" s="75"/>
      <c r="G171" s="75">
        <v>370</v>
      </c>
      <c r="H171" s="75">
        <v>370</v>
      </c>
      <c r="I171" s="75"/>
      <c r="J171" s="102"/>
      <c r="K171" s="102"/>
      <c r="L171" s="85">
        <v>74</v>
      </c>
      <c r="M171" s="82" t="s">
        <v>445</v>
      </c>
      <c r="N171" s="35" t="s">
        <v>33</v>
      </c>
      <c r="O171" s="35" t="s">
        <v>33</v>
      </c>
      <c r="P171" s="35"/>
      <c r="Q171" s="35" t="s">
        <v>429</v>
      </c>
      <c r="R171" s="35" t="s">
        <v>433</v>
      </c>
      <c r="S171" s="66">
        <f t="shared" si="62"/>
        <v>148</v>
      </c>
      <c r="T171" s="66">
        <f t="shared" si="63"/>
        <v>74</v>
      </c>
      <c r="U171" s="67">
        <f>H171*0.3</f>
        <v>111</v>
      </c>
    </row>
    <row r="172" ht="24" customHeight="1" spans="1:21">
      <c r="A172" s="29"/>
      <c r="B172" s="29"/>
      <c r="C172" s="30" t="s">
        <v>446</v>
      </c>
      <c r="D172" s="96">
        <f>D173+D177</f>
        <v>13</v>
      </c>
      <c r="E172" s="96">
        <f t="shared" ref="E172:I172" si="64">E173+E177</f>
        <v>8146</v>
      </c>
      <c r="F172" s="96">
        <f t="shared" si="64"/>
        <v>977</v>
      </c>
      <c r="G172" s="96">
        <f t="shared" si="64"/>
        <v>7169</v>
      </c>
      <c r="H172" s="96">
        <f t="shared" si="64"/>
        <v>5947</v>
      </c>
      <c r="I172" s="96">
        <f t="shared" si="64"/>
        <v>1222</v>
      </c>
      <c r="J172" s="96"/>
      <c r="K172" s="96"/>
      <c r="L172" s="96">
        <f t="shared" ref="L172" si="65">L173+L177</f>
        <v>1189.4</v>
      </c>
      <c r="M172" s="96"/>
      <c r="N172" s="96"/>
      <c r="O172" s="96"/>
      <c r="P172" s="96"/>
      <c r="Q172" s="96"/>
      <c r="R172" s="96"/>
      <c r="S172" s="96">
        <f>S173+S177</f>
        <v>2378.8</v>
      </c>
      <c r="T172" s="96">
        <f>T173+T177</f>
        <v>1189.4</v>
      </c>
      <c r="U172" s="96">
        <f>U173+U177</f>
        <v>1784.1</v>
      </c>
    </row>
    <row r="173" ht="21" customHeight="1" spans="1:21">
      <c r="A173" s="26"/>
      <c r="B173" s="26"/>
      <c r="C173" s="26" t="s">
        <v>25</v>
      </c>
      <c r="D173" s="28">
        <f>COUNT(A174:A176)</f>
        <v>3</v>
      </c>
      <c r="E173" s="28">
        <f t="shared" ref="E173:I173" si="66">SUM(E174:E176)</f>
        <v>4683</v>
      </c>
      <c r="F173" s="28">
        <f t="shared" si="66"/>
        <v>977</v>
      </c>
      <c r="G173" s="28">
        <f t="shared" si="66"/>
        <v>3706</v>
      </c>
      <c r="H173" s="28">
        <f t="shared" si="66"/>
        <v>3706</v>
      </c>
      <c r="I173" s="28">
        <f t="shared" si="66"/>
        <v>0</v>
      </c>
      <c r="J173" s="28"/>
      <c r="K173" s="28"/>
      <c r="L173" s="28">
        <f t="shared" ref="L173" si="67">SUM(L174:L176)</f>
        <v>741.2</v>
      </c>
      <c r="M173" s="28"/>
      <c r="N173" s="28"/>
      <c r="O173" s="28"/>
      <c r="P173" s="28"/>
      <c r="Q173" s="28"/>
      <c r="R173" s="28"/>
      <c r="S173" s="28">
        <f>SUM(S174:S176)</f>
        <v>1482.4</v>
      </c>
      <c r="T173" s="28">
        <f>SUM(T174:T176)</f>
        <v>741.2</v>
      </c>
      <c r="U173" s="28">
        <f>SUM(U174:U176)</f>
        <v>1111.8</v>
      </c>
    </row>
    <row r="174" ht="50.1" customHeight="1" spans="1:21">
      <c r="A174" s="49">
        <v>140</v>
      </c>
      <c r="B174" s="35"/>
      <c r="C174" s="36" t="s">
        <v>447</v>
      </c>
      <c r="D174" s="35" t="s">
        <v>86</v>
      </c>
      <c r="E174" s="74">
        <v>2960</v>
      </c>
      <c r="F174" s="75">
        <v>727</v>
      </c>
      <c r="G174" s="75">
        <f t="shared" ref="G174:G176" si="68">H174+I174+J174+K174</f>
        <v>2233</v>
      </c>
      <c r="H174" s="75">
        <f>E174-F174</f>
        <v>2233</v>
      </c>
      <c r="I174" s="75"/>
      <c r="J174" s="102"/>
      <c r="K174" s="102"/>
      <c r="L174" s="85">
        <f>H174*0.2</f>
        <v>446.6</v>
      </c>
      <c r="M174" s="82" t="s">
        <v>448</v>
      </c>
      <c r="N174" s="35" t="s">
        <v>32</v>
      </c>
      <c r="O174" s="35" t="s">
        <v>77</v>
      </c>
      <c r="P174" s="35" t="s">
        <v>449</v>
      </c>
      <c r="Q174" s="35" t="s">
        <v>450</v>
      </c>
      <c r="R174" s="35"/>
      <c r="S174" s="66">
        <f>H174*0.4</f>
        <v>893.2</v>
      </c>
      <c r="T174" s="66">
        <f>H174*0.2</f>
        <v>446.6</v>
      </c>
      <c r="U174" s="67">
        <f>H174*0.3</f>
        <v>669.9</v>
      </c>
    </row>
    <row r="175" ht="50.1" customHeight="1" spans="1:21">
      <c r="A175" s="49">
        <v>141</v>
      </c>
      <c r="B175" s="35"/>
      <c r="C175" s="36" t="s">
        <v>451</v>
      </c>
      <c r="D175" s="35" t="s">
        <v>86</v>
      </c>
      <c r="E175" s="74">
        <v>923</v>
      </c>
      <c r="F175" s="75">
        <v>100</v>
      </c>
      <c r="G175" s="75">
        <f t="shared" si="68"/>
        <v>823</v>
      </c>
      <c r="H175" s="75">
        <v>823</v>
      </c>
      <c r="I175" s="75"/>
      <c r="J175" s="102"/>
      <c r="K175" s="102"/>
      <c r="L175" s="85">
        <f>H175*0.2</f>
        <v>164.6</v>
      </c>
      <c r="M175" s="82" t="s">
        <v>452</v>
      </c>
      <c r="N175" s="35" t="s">
        <v>33</v>
      </c>
      <c r="O175" s="35" t="s">
        <v>33</v>
      </c>
      <c r="P175" s="35" t="s">
        <v>453</v>
      </c>
      <c r="Q175" s="35" t="s">
        <v>454</v>
      </c>
      <c r="R175" s="35"/>
      <c r="S175" s="66">
        <f>H175*0.4</f>
        <v>329.2</v>
      </c>
      <c r="T175" s="66">
        <f>H175*0.2</f>
        <v>164.6</v>
      </c>
      <c r="U175" s="67">
        <f>H175*0.3</f>
        <v>246.9</v>
      </c>
    </row>
    <row r="176" ht="50.1" customHeight="1" spans="1:21">
      <c r="A176" s="49">
        <v>142</v>
      </c>
      <c r="B176" s="35"/>
      <c r="C176" s="36" t="s">
        <v>455</v>
      </c>
      <c r="D176" s="35" t="s">
        <v>86</v>
      </c>
      <c r="E176" s="74">
        <v>800</v>
      </c>
      <c r="F176" s="75">
        <v>150</v>
      </c>
      <c r="G176" s="75">
        <f t="shared" si="68"/>
        <v>650</v>
      </c>
      <c r="H176" s="75">
        <v>650</v>
      </c>
      <c r="I176" s="75"/>
      <c r="J176" s="102"/>
      <c r="K176" s="102"/>
      <c r="L176" s="85">
        <f>H176*0.2</f>
        <v>130</v>
      </c>
      <c r="M176" s="82" t="s">
        <v>456</v>
      </c>
      <c r="N176" s="35" t="s">
        <v>33</v>
      </c>
      <c r="O176" s="35" t="s">
        <v>33</v>
      </c>
      <c r="P176" s="35" t="s">
        <v>457</v>
      </c>
      <c r="Q176" s="35" t="s">
        <v>458</v>
      </c>
      <c r="R176" s="35"/>
      <c r="S176" s="66">
        <f>H176*0.4</f>
        <v>260</v>
      </c>
      <c r="T176" s="66">
        <f>H176*0.2</f>
        <v>130</v>
      </c>
      <c r="U176" s="67">
        <f>H176*0.3</f>
        <v>195</v>
      </c>
    </row>
    <row r="177" ht="21" customHeight="1" spans="1:21">
      <c r="A177" s="26"/>
      <c r="B177" s="26"/>
      <c r="C177" s="26" t="s">
        <v>26</v>
      </c>
      <c r="D177" s="28">
        <f>COUNT(A178:A187)</f>
        <v>10</v>
      </c>
      <c r="E177" s="28">
        <f>SUM(E178:E187)</f>
        <v>3463</v>
      </c>
      <c r="F177" s="28">
        <f t="shared" ref="F177:L177" si="69">SUM(F178:F187)</f>
        <v>0</v>
      </c>
      <c r="G177" s="28">
        <f t="shared" si="69"/>
        <v>3463</v>
      </c>
      <c r="H177" s="28">
        <f t="shared" si="69"/>
        <v>2241</v>
      </c>
      <c r="I177" s="28">
        <f t="shared" si="69"/>
        <v>1222</v>
      </c>
      <c r="J177" s="28">
        <f t="shared" si="69"/>
        <v>0</v>
      </c>
      <c r="K177" s="28">
        <f t="shared" si="69"/>
        <v>0</v>
      </c>
      <c r="L177" s="28">
        <f t="shared" si="69"/>
        <v>448.2</v>
      </c>
      <c r="M177" s="28"/>
      <c r="N177" s="28"/>
      <c r="O177" s="28"/>
      <c r="P177" s="28"/>
      <c r="Q177" s="28"/>
      <c r="R177" s="28"/>
      <c r="S177" s="28">
        <f>SUM(S178:S187)</f>
        <v>896.4</v>
      </c>
      <c r="T177" s="28">
        <f>SUM(T178:T187)</f>
        <v>448.2</v>
      </c>
      <c r="U177" s="28">
        <f>SUM(U178:U187)</f>
        <v>672.3</v>
      </c>
    </row>
    <row r="178" ht="51.95" customHeight="1" spans="1:21">
      <c r="A178" s="35">
        <v>143</v>
      </c>
      <c r="B178" s="35"/>
      <c r="C178" s="36" t="s">
        <v>459</v>
      </c>
      <c r="D178" s="35" t="s">
        <v>460</v>
      </c>
      <c r="E178" s="74">
        <v>100</v>
      </c>
      <c r="F178" s="74"/>
      <c r="G178" s="74">
        <f>H178+I178+J178+K178</f>
        <v>100</v>
      </c>
      <c r="H178" s="74"/>
      <c r="I178" s="74">
        <v>100</v>
      </c>
      <c r="J178" s="74"/>
      <c r="K178" s="74"/>
      <c r="L178" s="103">
        <f>H178*0.2</f>
        <v>0</v>
      </c>
      <c r="M178" s="82" t="s">
        <v>461</v>
      </c>
      <c r="N178" s="35" t="s">
        <v>33</v>
      </c>
      <c r="O178" s="35" t="s">
        <v>33</v>
      </c>
      <c r="P178" s="35"/>
      <c r="Q178" s="35" t="s">
        <v>462</v>
      </c>
      <c r="R178" s="35"/>
      <c r="S178" s="66">
        <f>H178*0.4</f>
        <v>0</v>
      </c>
      <c r="T178" s="66">
        <f>H178*0.2</f>
        <v>0</v>
      </c>
      <c r="U178" s="67">
        <f>H178*0.3</f>
        <v>0</v>
      </c>
    </row>
    <row r="179" ht="51.95" customHeight="1" spans="1:21">
      <c r="A179" s="35">
        <v>144</v>
      </c>
      <c r="B179" s="35"/>
      <c r="C179" s="36" t="s">
        <v>463</v>
      </c>
      <c r="D179" s="35" t="s">
        <v>86</v>
      </c>
      <c r="E179" s="74">
        <v>1122</v>
      </c>
      <c r="F179" s="74"/>
      <c r="G179" s="74">
        <v>1122</v>
      </c>
      <c r="H179" s="74"/>
      <c r="I179" s="74">
        <v>1122</v>
      </c>
      <c r="J179" s="74"/>
      <c r="K179" s="74"/>
      <c r="L179" s="103">
        <f>H179*0.2</f>
        <v>0</v>
      </c>
      <c r="M179" s="82" t="s">
        <v>464</v>
      </c>
      <c r="N179" s="35" t="s">
        <v>33</v>
      </c>
      <c r="O179" s="35" t="s">
        <v>33</v>
      </c>
      <c r="P179" s="35"/>
      <c r="Q179" s="35" t="s">
        <v>458</v>
      </c>
      <c r="R179" s="35"/>
      <c r="S179" s="66">
        <f>H179*0.4</f>
        <v>0</v>
      </c>
      <c r="T179" s="66">
        <f>H179*0.2</f>
        <v>0</v>
      </c>
      <c r="U179" s="67">
        <f>H179*0.3</f>
        <v>0</v>
      </c>
    </row>
    <row r="180" ht="78.95" customHeight="1" spans="1:21">
      <c r="A180" s="35">
        <v>145</v>
      </c>
      <c r="B180" s="35"/>
      <c r="C180" s="36" t="s">
        <v>465</v>
      </c>
      <c r="D180" s="35" t="s">
        <v>466</v>
      </c>
      <c r="E180" s="74">
        <f t="shared" ref="E180:E182" si="70">G180</f>
        <v>352</v>
      </c>
      <c r="F180" s="74"/>
      <c r="G180" s="74">
        <v>352</v>
      </c>
      <c r="H180" s="74">
        <v>352</v>
      </c>
      <c r="I180" s="74"/>
      <c r="J180" s="74"/>
      <c r="K180" s="74"/>
      <c r="L180" s="103">
        <f t="shared" ref="L180:L187" si="71">H180*0.2</f>
        <v>70.4</v>
      </c>
      <c r="M180" s="82" t="s">
        <v>467</v>
      </c>
      <c r="N180" s="35" t="s">
        <v>33</v>
      </c>
      <c r="O180" s="35" t="s">
        <v>33</v>
      </c>
      <c r="P180" s="35"/>
      <c r="Q180" s="35" t="s">
        <v>458</v>
      </c>
      <c r="R180" s="35"/>
      <c r="S180" s="66">
        <f t="shared" ref="S180:S187" si="72">H180*0.4</f>
        <v>140.8</v>
      </c>
      <c r="T180" s="66">
        <f t="shared" ref="T180:T187" si="73">H180*0.2</f>
        <v>70.4</v>
      </c>
      <c r="U180" s="67">
        <f t="shared" ref="U180:U187" si="74">H180*0.3</f>
        <v>105.6</v>
      </c>
    </row>
    <row r="181" ht="51.95" customHeight="1" spans="1:21">
      <c r="A181" s="35">
        <v>146</v>
      </c>
      <c r="B181" s="35"/>
      <c r="C181" s="36" t="s">
        <v>468</v>
      </c>
      <c r="D181" s="35" t="s">
        <v>466</v>
      </c>
      <c r="E181" s="74">
        <f t="shared" si="70"/>
        <v>388</v>
      </c>
      <c r="F181" s="74"/>
      <c r="G181" s="74">
        <f>H181</f>
        <v>388</v>
      </c>
      <c r="H181" s="74">
        <v>388</v>
      </c>
      <c r="I181" s="74"/>
      <c r="J181" s="74"/>
      <c r="K181" s="74"/>
      <c r="L181" s="103">
        <f t="shared" si="71"/>
        <v>77.6</v>
      </c>
      <c r="M181" s="82" t="s">
        <v>469</v>
      </c>
      <c r="N181" s="35" t="s">
        <v>33</v>
      </c>
      <c r="O181" s="35" t="s">
        <v>33</v>
      </c>
      <c r="P181" s="35"/>
      <c r="Q181" s="35" t="s">
        <v>458</v>
      </c>
      <c r="R181" s="35"/>
      <c r="S181" s="66">
        <f t="shared" si="72"/>
        <v>155.2</v>
      </c>
      <c r="T181" s="66">
        <f t="shared" si="73"/>
        <v>77.6</v>
      </c>
      <c r="U181" s="67">
        <f t="shared" si="74"/>
        <v>116.4</v>
      </c>
    </row>
    <row r="182" ht="51.95" customHeight="1" spans="1:21">
      <c r="A182" s="35">
        <v>147</v>
      </c>
      <c r="B182" s="35"/>
      <c r="C182" s="36" t="s">
        <v>470</v>
      </c>
      <c r="D182" s="35" t="s">
        <v>466</v>
      </c>
      <c r="E182" s="74">
        <f t="shared" si="70"/>
        <v>635</v>
      </c>
      <c r="F182" s="74"/>
      <c r="G182" s="74">
        <f>H182</f>
        <v>635</v>
      </c>
      <c r="H182" s="74">
        <v>635</v>
      </c>
      <c r="I182" s="74"/>
      <c r="J182" s="74"/>
      <c r="K182" s="74"/>
      <c r="L182" s="103">
        <f t="shared" si="71"/>
        <v>127</v>
      </c>
      <c r="M182" s="82" t="s">
        <v>471</v>
      </c>
      <c r="N182" s="35" t="s">
        <v>33</v>
      </c>
      <c r="O182" s="35" t="s">
        <v>33</v>
      </c>
      <c r="P182" s="35"/>
      <c r="Q182" s="35" t="s">
        <v>458</v>
      </c>
      <c r="R182" s="35"/>
      <c r="S182" s="66">
        <f t="shared" si="72"/>
        <v>254</v>
      </c>
      <c r="T182" s="66">
        <f t="shared" si="73"/>
        <v>127</v>
      </c>
      <c r="U182" s="67">
        <f t="shared" si="74"/>
        <v>190.5</v>
      </c>
    </row>
    <row r="183" ht="51.95" customHeight="1" spans="1:21">
      <c r="A183" s="35">
        <v>148</v>
      </c>
      <c r="B183" s="35"/>
      <c r="C183" s="36" t="s">
        <v>472</v>
      </c>
      <c r="D183" s="35" t="s">
        <v>466</v>
      </c>
      <c r="E183" s="74">
        <f t="shared" ref="E183:E184" si="75">G183</f>
        <v>50</v>
      </c>
      <c r="F183" s="74"/>
      <c r="G183" s="74">
        <v>50</v>
      </c>
      <c r="H183" s="74">
        <v>50</v>
      </c>
      <c r="I183" s="74"/>
      <c r="J183" s="74"/>
      <c r="K183" s="74"/>
      <c r="L183" s="103">
        <f t="shared" si="71"/>
        <v>10</v>
      </c>
      <c r="M183" s="82" t="s">
        <v>473</v>
      </c>
      <c r="N183" s="35" t="s">
        <v>33</v>
      </c>
      <c r="O183" s="35" t="s">
        <v>33</v>
      </c>
      <c r="P183" s="35"/>
      <c r="Q183" s="35" t="s">
        <v>458</v>
      </c>
      <c r="R183" s="35"/>
      <c r="S183" s="66">
        <f t="shared" si="72"/>
        <v>20</v>
      </c>
      <c r="T183" s="66">
        <f t="shared" si="73"/>
        <v>10</v>
      </c>
      <c r="U183" s="67">
        <f t="shared" si="74"/>
        <v>15</v>
      </c>
    </row>
    <row r="184" ht="51.95" customHeight="1" spans="1:21">
      <c r="A184" s="35">
        <v>149</v>
      </c>
      <c r="B184" s="97"/>
      <c r="C184" s="36" t="s">
        <v>474</v>
      </c>
      <c r="D184" s="35" t="s">
        <v>466</v>
      </c>
      <c r="E184" s="74">
        <f t="shared" si="75"/>
        <v>396</v>
      </c>
      <c r="F184" s="74"/>
      <c r="G184" s="74">
        <v>396</v>
      </c>
      <c r="H184" s="74">
        <v>396</v>
      </c>
      <c r="I184" s="74"/>
      <c r="J184" s="74"/>
      <c r="K184" s="74"/>
      <c r="L184" s="103">
        <f t="shared" si="71"/>
        <v>79.2</v>
      </c>
      <c r="M184" s="82" t="s">
        <v>475</v>
      </c>
      <c r="N184" s="35" t="s">
        <v>33</v>
      </c>
      <c r="O184" s="35" t="s">
        <v>33</v>
      </c>
      <c r="P184" s="35"/>
      <c r="Q184" s="35" t="s">
        <v>458</v>
      </c>
      <c r="R184" s="35"/>
      <c r="S184" s="66">
        <f t="shared" si="72"/>
        <v>158.4</v>
      </c>
      <c r="T184" s="66">
        <f t="shared" si="73"/>
        <v>79.2</v>
      </c>
      <c r="U184" s="67">
        <f t="shared" si="74"/>
        <v>118.8</v>
      </c>
    </row>
    <row r="185" ht="51.95" customHeight="1" spans="1:21">
      <c r="A185" s="35">
        <v>150</v>
      </c>
      <c r="B185" s="35"/>
      <c r="C185" s="36" t="s">
        <v>476</v>
      </c>
      <c r="D185" s="35" t="s">
        <v>86</v>
      </c>
      <c r="E185" s="74">
        <v>30</v>
      </c>
      <c r="F185" s="74"/>
      <c r="G185" s="74">
        <v>30</v>
      </c>
      <c r="H185" s="74">
        <v>30</v>
      </c>
      <c r="I185" s="74"/>
      <c r="J185" s="74"/>
      <c r="K185" s="74"/>
      <c r="L185" s="103">
        <f t="shared" si="71"/>
        <v>6</v>
      </c>
      <c r="M185" s="82" t="s">
        <v>477</v>
      </c>
      <c r="N185" s="35" t="s">
        <v>33</v>
      </c>
      <c r="O185" s="35" t="s">
        <v>33</v>
      </c>
      <c r="P185" s="35"/>
      <c r="Q185" s="35" t="s">
        <v>458</v>
      </c>
      <c r="R185" s="35"/>
      <c r="S185" s="66">
        <f t="shared" si="72"/>
        <v>12</v>
      </c>
      <c r="T185" s="66">
        <f t="shared" si="73"/>
        <v>6</v>
      </c>
      <c r="U185" s="67">
        <f t="shared" si="74"/>
        <v>9</v>
      </c>
    </row>
    <row r="186" ht="51.95" customHeight="1" spans="1:21">
      <c r="A186" s="35">
        <v>151</v>
      </c>
      <c r="B186" s="35"/>
      <c r="C186" s="36" t="s">
        <v>478</v>
      </c>
      <c r="D186" s="35" t="s">
        <v>86</v>
      </c>
      <c r="E186" s="74">
        <v>90</v>
      </c>
      <c r="F186" s="74"/>
      <c r="G186" s="74">
        <v>90</v>
      </c>
      <c r="H186" s="74">
        <v>90</v>
      </c>
      <c r="I186" s="74"/>
      <c r="J186" s="74"/>
      <c r="K186" s="74"/>
      <c r="L186" s="103">
        <f t="shared" si="71"/>
        <v>18</v>
      </c>
      <c r="M186" s="82" t="s">
        <v>479</v>
      </c>
      <c r="N186" s="35" t="s">
        <v>33</v>
      </c>
      <c r="O186" s="35" t="s">
        <v>33</v>
      </c>
      <c r="P186" s="35"/>
      <c r="Q186" s="35" t="s">
        <v>458</v>
      </c>
      <c r="R186" s="35"/>
      <c r="S186" s="66">
        <f t="shared" si="72"/>
        <v>36</v>
      </c>
      <c r="T186" s="66">
        <f t="shared" si="73"/>
        <v>18</v>
      </c>
      <c r="U186" s="67">
        <f t="shared" si="74"/>
        <v>27</v>
      </c>
    </row>
    <row r="187" ht="51.95" customHeight="1" spans="1:21">
      <c r="A187" s="35">
        <v>152</v>
      </c>
      <c r="B187" s="35"/>
      <c r="C187" s="36" t="s">
        <v>480</v>
      </c>
      <c r="D187" s="35" t="s">
        <v>460</v>
      </c>
      <c r="E187" s="74">
        <v>300</v>
      </c>
      <c r="F187" s="74"/>
      <c r="G187" s="74">
        <v>300</v>
      </c>
      <c r="H187" s="74">
        <v>300</v>
      </c>
      <c r="I187" s="74"/>
      <c r="J187" s="74"/>
      <c r="K187" s="74"/>
      <c r="L187" s="103">
        <f t="shared" si="71"/>
        <v>60</v>
      </c>
      <c r="M187" s="82" t="s">
        <v>481</v>
      </c>
      <c r="N187" s="35" t="s">
        <v>33</v>
      </c>
      <c r="O187" s="35" t="s">
        <v>33</v>
      </c>
      <c r="P187" s="35"/>
      <c r="Q187" s="35" t="s">
        <v>482</v>
      </c>
      <c r="R187" s="35"/>
      <c r="S187" s="66">
        <f t="shared" si="72"/>
        <v>120</v>
      </c>
      <c r="T187" s="66">
        <f t="shared" si="73"/>
        <v>60</v>
      </c>
      <c r="U187" s="67">
        <f t="shared" si="74"/>
        <v>90</v>
      </c>
    </row>
    <row r="188" ht="24" customHeight="1" spans="1:21">
      <c r="A188" s="29"/>
      <c r="B188" s="29"/>
      <c r="C188" s="30" t="s">
        <v>483</v>
      </c>
      <c r="D188" s="96">
        <f t="shared" ref="D188:L188" si="76">D189+D194</f>
        <v>7</v>
      </c>
      <c r="E188" s="96">
        <f t="shared" si="76"/>
        <v>2098</v>
      </c>
      <c r="F188" s="96"/>
      <c r="G188" s="96">
        <f t="shared" si="76"/>
        <v>2098</v>
      </c>
      <c r="H188" s="96">
        <f t="shared" si="76"/>
        <v>800</v>
      </c>
      <c r="I188" s="96">
        <f t="shared" si="76"/>
        <v>1298</v>
      </c>
      <c r="J188" s="96"/>
      <c r="K188" s="96"/>
      <c r="L188" s="96">
        <f t="shared" si="76"/>
        <v>160</v>
      </c>
      <c r="M188" s="96"/>
      <c r="N188" s="96"/>
      <c r="O188" s="96"/>
      <c r="P188" s="96"/>
      <c r="Q188" s="96"/>
      <c r="R188" s="96"/>
      <c r="S188" s="96">
        <f>S189+S194</f>
        <v>320</v>
      </c>
      <c r="T188" s="96">
        <f>T189+T194</f>
        <v>160</v>
      </c>
      <c r="U188" s="107">
        <f>U189+U194</f>
        <v>240</v>
      </c>
    </row>
    <row r="189" ht="21" customHeight="1" spans="1:21">
      <c r="A189" s="26"/>
      <c r="B189" s="26"/>
      <c r="C189" s="26" t="s">
        <v>25</v>
      </c>
      <c r="D189" s="28">
        <f>COUNT(A190:A193)</f>
        <v>4</v>
      </c>
      <c r="E189" s="28">
        <f>SUM(E190:E193)</f>
        <v>1300</v>
      </c>
      <c r="F189" s="28"/>
      <c r="G189" s="28">
        <f t="shared" ref="G189:L189" si="77">SUM(G190:G193)</f>
        <v>1300</v>
      </c>
      <c r="H189" s="28">
        <f t="shared" si="77"/>
        <v>300</v>
      </c>
      <c r="I189" s="28">
        <f t="shared" si="77"/>
        <v>1000</v>
      </c>
      <c r="J189" s="28"/>
      <c r="K189" s="28"/>
      <c r="L189" s="28">
        <f t="shared" si="77"/>
        <v>60</v>
      </c>
      <c r="M189" s="28"/>
      <c r="N189" s="28"/>
      <c r="O189" s="28"/>
      <c r="P189" s="28">
        <f t="shared" ref="P189:U189" si="78">SUM(P190:P193)</f>
        <v>0</v>
      </c>
      <c r="Q189" s="28">
        <f t="shared" si="78"/>
        <v>0</v>
      </c>
      <c r="R189" s="28">
        <f t="shared" si="78"/>
        <v>0</v>
      </c>
      <c r="S189" s="28">
        <f t="shared" si="78"/>
        <v>120</v>
      </c>
      <c r="T189" s="28">
        <f t="shared" si="78"/>
        <v>60</v>
      </c>
      <c r="U189" s="28">
        <f t="shared" si="78"/>
        <v>90</v>
      </c>
    </row>
    <row r="190" ht="51.95" customHeight="1" spans="1:21">
      <c r="A190" s="35">
        <v>153</v>
      </c>
      <c r="B190" s="35" t="s">
        <v>302</v>
      </c>
      <c r="C190" s="36" t="s">
        <v>484</v>
      </c>
      <c r="D190" s="35" t="s">
        <v>62</v>
      </c>
      <c r="E190" s="74">
        <v>150</v>
      </c>
      <c r="F190" s="74"/>
      <c r="G190" s="74">
        <v>150</v>
      </c>
      <c r="H190" s="74">
        <f>G190-I190</f>
        <v>100</v>
      </c>
      <c r="I190" s="74">
        <v>50</v>
      </c>
      <c r="J190" s="74"/>
      <c r="K190" s="74"/>
      <c r="L190" s="103">
        <v>20</v>
      </c>
      <c r="M190" s="82" t="s">
        <v>485</v>
      </c>
      <c r="N190" s="35" t="s">
        <v>33</v>
      </c>
      <c r="O190" s="35" t="s">
        <v>33</v>
      </c>
      <c r="P190" s="35" t="s">
        <v>486</v>
      </c>
      <c r="Q190" s="35" t="s">
        <v>487</v>
      </c>
      <c r="R190" s="35"/>
      <c r="S190" s="64">
        <f>H190*0.4</f>
        <v>40</v>
      </c>
      <c r="T190" s="64">
        <f>H190*0.2</f>
        <v>20</v>
      </c>
      <c r="U190" s="65">
        <v>30</v>
      </c>
    </row>
    <row r="191" ht="51.95" customHeight="1" spans="1:21">
      <c r="A191" s="35">
        <v>154</v>
      </c>
      <c r="B191" s="35" t="s">
        <v>302</v>
      </c>
      <c r="C191" s="36" t="s">
        <v>488</v>
      </c>
      <c r="D191" s="35" t="s">
        <v>62</v>
      </c>
      <c r="E191" s="74">
        <v>150</v>
      </c>
      <c r="F191" s="74"/>
      <c r="G191" s="74">
        <v>150</v>
      </c>
      <c r="H191" s="74">
        <f>G191-I191</f>
        <v>100</v>
      </c>
      <c r="I191" s="74">
        <v>50</v>
      </c>
      <c r="J191" s="74"/>
      <c r="K191" s="74"/>
      <c r="L191" s="103">
        <v>20</v>
      </c>
      <c r="M191" s="82" t="s">
        <v>489</v>
      </c>
      <c r="N191" s="35" t="s">
        <v>33</v>
      </c>
      <c r="O191" s="35" t="s">
        <v>33</v>
      </c>
      <c r="P191" s="35" t="s">
        <v>490</v>
      </c>
      <c r="Q191" s="35" t="s">
        <v>487</v>
      </c>
      <c r="R191" s="35"/>
      <c r="S191" s="64">
        <f>H191*0.4</f>
        <v>40</v>
      </c>
      <c r="T191" s="64">
        <f>H191*0.2</f>
        <v>20</v>
      </c>
      <c r="U191" s="65">
        <v>30</v>
      </c>
    </row>
    <row r="192" ht="71.25" spans="1:21">
      <c r="A192" s="35">
        <v>155</v>
      </c>
      <c r="B192" s="35" t="s">
        <v>302</v>
      </c>
      <c r="C192" s="36" t="s">
        <v>491</v>
      </c>
      <c r="D192" s="35" t="s">
        <v>62</v>
      </c>
      <c r="E192" s="74">
        <v>800</v>
      </c>
      <c r="F192" s="74"/>
      <c r="G192" s="74">
        <v>800</v>
      </c>
      <c r="H192" s="74"/>
      <c r="I192" s="74">
        <v>800</v>
      </c>
      <c r="J192" s="74"/>
      <c r="K192" s="74"/>
      <c r="L192" s="103">
        <v>0</v>
      </c>
      <c r="M192" s="82" t="s">
        <v>492</v>
      </c>
      <c r="N192" s="35" t="s">
        <v>33</v>
      </c>
      <c r="O192" s="35" t="s">
        <v>33</v>
      </c>
      <c r="P192" s="35" t="s">
        <v>493</v>
      </c>
      <c r="Q192" s="35" t="s">
        <v>487</v>
      </c>
      <c r="R192" s="35"/>
      <c r="S192" s="64">
        <f>H192*0.4</f>
        <v>0</v>
      </c>
      <c r="T192" s="64">
        <f>H192*0.2</f>
        <v>0</v>
      </c>
      <c r="U192" s="65">
        <v>0</v>
      </c>
    </row>
    <row r="193" ht="66" customHeight="1" spans="1:21">
      <c r="A193" s="35">
        <v>156</v>
      </c>
      <c r="B193" s="35" t="s">
        <v>302</v>
      </c>
      <c r="C193" s="36" t="s">
        <v>494</v>
      </c>
      <c r="D193" s="35" t="s">
        <v>62</v>
      </c>
      <c r="E193" s="74">
        <v>200</v>
      </c>
      <c r="F193" s="74"/>
      <c r="G193" s="74">
        <v>200</v>
      </c>
      <c r="H193" s="74">
        <f>G193-I193</f>
        <v>100</v>
      </c>
      <c r="I193" s="74">
        <v>100</v>
      </c>
      <c r="J193" s="75"/>
      <c r="K193" s="75"/>
      <c r="L193" s="103">
        <v>20</v>
      </c>
      <c r="M193" s="82" t="s">
        <v>495</v>
      </c>
      <c r="N193" s="35" t="s">
        <v>33</v>
      </c>
      <c r="O193" s="35" t="s">
        <v>33</v>
      </c>
      <c r="P193" s="35" t="s">
        <v>496</v>
      </c>
      <c r="Q193" s="35" t="s">
        <v>487</v>
      </c>
      <c r="R193" s="35"/>
      <c r="S193" s="64">
        <f>H193*0.4</f>
        <v>40</v>
      </c>
      <c r="T193" s="64">
        <f>H193*0.2</f>
        <v>20</v>
      </c>
      <c r="U193" s="65">
        <v>30</v>
      </c>
    </row>
    <row r="194" ht="21" customHeight="1" spans="1:21">
      <c r="A194" s="26"/>
      <c r="B194" s="26"/>
      <c r="C194" s="26" t="s">
        <v>26</v>
      </c>
      <c r="D194" s="28">
        <f>COUNT(A195:A197)</f>
        <v>3</v>
      </c>
      <c r="E194" s="28">
        <f>SUM(E195:E197)</f>
        <v>798</v>
      </c>
      <c r="F194" s="28">
        <f t="shared" ref="F194:L194" si="79">SUM(F195:F197)</f>
        <v>0</v>
      </c>
      <c r="G194" s="28">
        <f t="shared" si="79"/>
        <v>798</v>
      </c>
      <c r="H194" s="28">
        <f t="shared" si="79"/>
        <v>500</v>
      </c>
      <c r="I194" s="28">
        <f t="shared" si="79"/>
        <v>298</v>
      </c>
      <c r="J194" s="28">
        <f t="shared" si="79"/>
        <v>0</v>
      </c>
      <c r="K194" s="28">
        <f t="shared" si="79"/>
        <v>0</v>
      </c>
      <c r="L194" s="28">
        <f t="shared" si="79"/>
        <v>100</v>
      </c>
      <c r="M194" s="28"/>
      <c r="N194" s="28"/>
      <c r="O194" s="28"/>
      <c r="P194" s="28">
        <f t="shared" ref="P194:U194" si="80">SUM(P195:P197)</f>
        <v>0</v>
      </c>
      <c r="Q194" s="28">
        <f t="shared" si="80"/>
        <v>0</v>
      </c>
      <c r="R194" s="28">
        <f t="shared" si="80"/>
        <v>0</v>
      </c>
      <c r="S194" s="28">
        <f t="shared" si="80"/>
        <v>200</v>
      </c>
      <c r="T194" s="28">
        <f t="shared" si="80"/>
        <v>100</v>
      </c>
      <c r="U194" s="28">
        <f t="shared" si="80"/>
        <v>150</v>
      </c>
    </row>
    <row r="195" ht="51.95" customHeight="1" spans="1:21">
      <c r="A195" s="35">
        <v>157</v>
      </c>
      <c r="B195" s="35" t="s">
        <v>302</v>
      </c>
      <c r="C195" s="36" t="s">
        <v>497</v>
      </c>
      <c r="D195" s="35" t="s">
        <v>86</v>
      </c>
      <c r="E195" s="74">
        <v>299</v>
      </c>
      <c r="F195" s="74"/>
      <c r="G195" s="74">
        <v>299</v>
      </c>
      <c r="H195" s="74">
        <v>150</v>
      </c>
      <c r="I195" s="74">
        <v>149</v>
      </c>
      <c r="J195" s="74"/>
      <c r="K195" s="74"/>
      <c r="L195" s="103">
        <f>H195*0.2</f>
        <v>30</v>
      </c>
      <c r="M195" s="82" t="s">
        <v>498</v>
      </c>
      <c r="N195" s="35" t="s">
        <v>33</v>
      </c>
      <c r="O195" s="35" t="s">
        <v>33</v>
      </c>
      <c r="P195" s="35"/>
      <c r="Q195" s="35" t="s">
        <v>487</v>
      </c>
      <c r="R195" s="35"/>
      <c r="S195" s="64">
        <f>H195*0.4</f>
        <v>60</v>
      </c>
      <c r="T195" s="64">
        <f>H195*0.2</f>
        <v>30</v>
      </c>
      <c r="U195" s="65">
        <f>H195*0.3</f>
        <v>45</v>
      </c>
    </row>
    <row r="196" ht="51.95" customHeight="1" spans="1:21">
      <c r="A196" s="35">
        <v>158</v>
      </c>
      <c r="B196" s="35" t="s">
        <v>302</v>
      </c>
      <c r="C196" s="36" t="s">
        <v>499</v>
      </c>
      <c r="D196" s="35" t="s">
        <v>86</v>
      </c>
      <c r="E196" s="74">
        <v>299</v>
      </c>
      <c r="F196" s="74"/>
      <c r="G196" s="74">
        <v>299</v>
      </c>
      <c r="H196" s="74">
        <v>150</v>
      </c>
      <c r="I196" s="74">
        <v>149</v>
      </c>
      <c r="J196" s="74"/>
      <c r="K196" s="74"/>
      <c r="L196" s="103">
        <f>H196*0.2</f>
        <v>30</v>
      </c>
      <c r="M196" s="82" t="s">
        <v>500</v>
      </c>
      <c r="N196" s="35" t="s">
        <v>33</v>
      </c>
      <c r="O196" s="35" t="s">
        <v>33</v>
      </c>
      <c r="P196" s="35"/>
      <c r="Q196" s="35" t="s">
        <v>487</v>
      </c>
      <c r="R196" s="35"/>
      <c r="S196" s="64">
        <f>H196*0.4</f>
        <v>60</v>
      </c>
      <c r="T196" s="64">
        <f>H196*0.2</f>
        <v>30</v>
      </c>
      <c r="U196" s="65">
        <f>H196*0.3</f>
        <v>45</v>
      </c>
    </row>
    <row r="197" ht="56.1" customHeight="1" spans="1:21">
      <c r="A197" s="35">
        <v>159</v>
      </c>
      <c r="B197" s="35" t="s">
        <v>302</v>
      </c>
      <c r="C197" s="36" t="s">
        <v>501</v>
      </c>
      <c r="D197" s="35" t="s">
        <v>86</v>
      </c>
      <c r="E197" s="74">
        <v>200</v>
      </c>
      <c r="F197" s="74"/>
      <c r="G197" s="74">
        <v>200</v>
      </c>
      <c r="H197" s="74">
        <f>G197-I197</f>
        <v>200</v>
      </c>
      <c r="I197" s="74"/>
      <c r="J197" s="75"/>
      <c r="K197" s="75"/>
      <c r="L197" s="103">
        <f>H197*0.2</f>
        <v>40</v>
      </c>
      <c r="M197" s="82" t="s">
        <v>502</v>
      </c>
      <c r="N197" s="35" t="s">
        <v>33</v>
      </c>
      <c r="O197" s="35" t="s">
        <v>33</v>
      </c>
      <c r="P197" s="35"/>
      <c r="Q197" s="35" t="s">
        <v>487</v>
      </c>
      <c r="R197" s="35"/>
      <c r="S197" s="64">
        <f>H197*0.4</f>
        <v>80</v>
      </c>
      <c r="T197" s="64">
        <f>H197*0.2</f>
        <v>40</v>
      </c>
      <c r="U197" s="65">
        <f>H197*0.3</f>
        <v>60</v>
      </c>
    </row>
    <row r="198" ht="24" customHeight="1" spans="1:21">
      <c r="A198" s="29"/>
      <c r="B198" s="29"/>
      <c r="C198" s="30" t="s">
        <v>503</v>
      </c>
      <c r="D198" s="96">
        <f>D199</f>
        <v>4</v>
      </c>
      <c r="E198" s="96">
        <f>E199</f>
        <v>12046</v>
      </c>
      <c r="F198" s="96"/>
      <c r="G198" s="96">
        <f t="shared" ref="G198:L198" si="81">G199</f>
        <v>12046</v>
      </c>
      <c r="H198" s="96">
        <f t="shared" si="81"/>
        <v>10699</v>
      </c>
      <c r="I198" s="96">
        <f t="shared" si="81"/>
        <v>1347</v>
      </c>
      <c r="J198" s="96"/>
      <c r="K198" s="96"/>
      <c r="L198" s="96">
        <f t="shared" si="81"/>
        <v>2139.8</v>
      </c>
      <c r="M198" s="96"/>
      <c r="N198" s="96"/>
      <c r="O198" s="96"/>
      <c r="P198" s="96"/>
      <c r="Q198" s="96"/>
      <c r="R198" s="96"/>
      <c r="S198" s="96">
        <f>S199</f>
        <v>4279.6</v>
      </c>
      <c r="T198" s="96">
        <f>T199</f>
        <v>2139.8</v>
      </c>
      <c r="U198" s="107">
        <f>U199</f>
        <v>3576.6</v>
      </c>
    </row>
    <row r="199" ht="21" customHeight="1" spans="1:21">
      <c r="A199" s="26"/>
      <c r="B199" s="26"/>
      <c r="C199" s="26" t="s">
        <v>26</v>
      </c>
      <c r="D199" s="28">
        <f>COUNT(A200:A203)</f>
        <v>4</v>
      </c>
      <c r="E199" s="28">
        <f>SUM(E200:E203)</f>
        <v>12046</v>
      </c>
      <c r="F199" s="28"/>
      <c r="G199" s="28">
        <f t="shared" ref="G199:L199" si="82">SUM(G200:G203)</f>
        <v>12046</v>
      </c>
      <c r="H199" s="28">
        <f t="shared" si="82"/>
        <v>10699</v>
      </c>
      <c r="I199" s="28">
        <f t="shared" si="82"/>
        <v>1347</v>
      </c>
      <c r="J199" s="28">
        <f t="shared" si="82"/>
        <v>0</v>
      </c>
      <c r="K199" s="28">
        <f t="shared" si="82"/>
        <v>0</v>
      </c>
      <c r="L199" s="28">
        <f t="shared" si="82"/>
        <v>2139.8</v>
      </c>
      <c r="M199" s="28"/>
      <c r="N199" s="28"/>
      <c r="O199" s="28"/>
      <c r="P199" s="28">
        <f>SUM(Q200:Q203)</f>
        <v>0</v>
      </c>
      <c r="Q199" s="28">
        <f>SUM(R200:R203)</f>
        <v>0</v>
      </c>
      <c r="R199" s="28" t="e">
        <f>SUM(#REF!)</f>
        <v>#REF!</v>
      </c>
      <c r="S199" s="28">
        <f>SUM(S200:S203)</f>
        <v>4279.6</v>
      </c>
      <c r="T199" s="28">
        <f>SUM(T200:T203)</f>
        <v>2139.8</v>
      </c>
      <c r="U199" s="104">
        <f>SUM(U200:U203)</f>
        <v>3576.6</v>
      </c>
    </row>
    <row r="200" ht="80.1" customHeight="1" spans="1:21">
      <c r="A200" s="35">
        <v>160</v>
      </c>
      <c r="B200" s="35"/>
      <c r="C200" s="36" t="s">
        <v>504</v>
      </c>
      <c r="D200" s="35" t="s">
        <v>466</v>
      </c>
      <c r="E200" s="74">
        <v>3200</v>
      </c>
      <c r="F200" s="74"/>
      <c r="G200" s="74">
        <v>3200</v>
      </c>
      <c r="H200" s="74">
        <v>3200</v>
      </c>
      <c r="I200" s="74"/>
      <c r="J200" s="75"/>
      <c r="K200" s="75"/>
      <c r="L200" s="103">
        <f>H200*0.2</f>
        <v>640</v>
      </c>
      <c r="M200" s="82" t="s">
        <v>505</v>
      </c>
      <c r="N200" s="35" t="s">
        <v>33</v>
      </c>
      <c r="O200" s="35" t="s">
        <v>33</v>
      </c>
      <c r="P200" s="35"/>
      <c r="Q200" s="35" t="s">
        <v>506</v>
      </c>
      <c r="R200" s="35" t="s">
        <v>506</v>
      </c>
      <c r="S200" s="64">
        <f>H200*0.4</f>
        <v>1280</v>
      </c>
      <c r="T200" s="64">
        <f>H200*0.2</f>
        <v>640</v>
      </c>
      <c r="U200" s="65">
        <v>960</v>
      </c>
    </row>
    <row r="201" ht="56.1" customHeight="1" spans="1:21">
      <c r="A201" s="35">
        <v>161</v>
      </c>
      <c r="B201" s="35"/>
      <c r="C201" s="36" t="s">
        <v>507</v>
      </c>
      <c r="D201" s="35" t="s">
        <v>466</v>
      </c>
      <c r="E201" s="74">
        <v>6024</v>
      </c>
      <c r="F201" s="74"/>
      <c r="G201" s="74">
        <v>6024</v>
      </c>
      <c r="H201" s="74">
        <v>4677</v>
      </c>
      <c r="I201" s="74">
        <v>1347</v>
      </c>
      <c r="J201" s="75"/>
      <c r="K201" s="75"/>
      <c r="L201" s="103">
        <f>H201*0.2</f>
        <v>935.4</v>
      </c>
      <c r="M201" s="82" t="s">
        <v>508</v>
      </c>
      <c r="N201" s="35" t="s">
        <v>33</v>
      </c>
      <c r="O201" s="35" t="s">
        <v>33</v>
      </c>
      <c r="P201" s="35"/>
      <c r="Q201" s="35" t="s">
        <v>506</v>
      </c>
      <c r="R201" s="35" t="s">
        <v>506</v>
      </c>
      <c r="S201" s="64">
        <f>H201*0.4</f>
        <v>1870.8</v>
      </c>
      <c r="T201" s="64">
        <f>H201*0.2</f>
        <v>935.4</v>
      </c>
      <c r="U201" s="65">
        <v>1652.1</v>
      </c>
    </row>
    <row r="202" ht="56.1" customHeight="1" spans="1:21">
      <c r="A202" s="35">
        <v>162</v>
      </c>
      <c r="B202" s="35"/>
      <c r="C202" s="36" t="s">
        <v>509</v>
      </c>
      <c r="D202" s="35" t="s">
        <v>466</v>
      </c>
      <c r="E202" s="74">
        <v>1736</v>
      </c>
      <c r="F202" s="74"/>
      <c r="G202" s="74">
        <v>1736</v>
      </c>
      <c r="H202" s="74">
        <v>1736</v>
      </c>
      <c r="I202" s="74"/>
      <c r="J202" s="75"/>
      <c r="K202" s="75"/>
      <c r="L202" s="103">
        <f>H202*0.2</f>
        <v>347.2</v>
      </c>
      <c r="M202" s="82" t="s">
        <v>510</v>
      </c>
      <c r="N202" s="35" t="s">
        <v>33</v>
      </c>
      <c r="O202" s="35" t="s">
        <v>33</v>
      </c>
      <c r="P202" s="35"/>
      <c r="Q202" s="35" t="s">
        <v>506</v>
      </c>
      <c r="R202" s="35" t="s">
        <v>506</v>
      </c>
      <c r="S202" s="64">
        <f>H202*0.4</f>
        <v>694.4</v>
      </c>
      <c r="T202" s="64">
        <f>H202*0.2</f>
        <v>347.2</v>
      </c>
      <c r="U202" s="65">
        <v>814.5</v>
      </c>
    </row>
    <row r="203" ht="56.1" customHeight="1" spans="1:21">
      <c r="A203" s="35">
        <v>163</v>
      </c>
      <c r="B203" s="35"/>
      <c r="C203" s="36" t="s">
        <v>511</v>
      </c>
      <c r="D203" s="35" t="s">
        <v>466</v>
      </c>
      <c r="E203" s="74">
        <v>1086</v>
      </c>
      <c r="F203" s="74"/>
      <c r="G203" s="74">
        <v>1086</v>
      </c>
      <c r="H203" s="74">
        <v>1086</v>
      </c>
      <c r="I203" s="74"/>
      <c r="J203" s="75"/>
      <c r="K203" s="75"/>
      <c r="L203" s="103">
        <f>H203*0.2</f>
        <v>217.2</v>
      </c>
      <c r="M203" s="82" t="s">
        <v>512</v>
      </c>
      <c r="N203" s="35" t="s">
        <v>33</v>
      </c>
      <c r="O203" s="35" t="s">
        <v>33</v>
      </c>
      <c r="P203" s="35"/>
      <c r="Q203" s="35" t="s">
        <v>506</v>
      </c>
      <c r="R203" s="35" t="s">
        <v>506</v>
      </c>
      <c r="S203" s="64">
        <f>H203*0.4</f>
        <v>434.4</v>
      </c>
      <c r="T203" s="64">
        <f>H203*0.2</f>
        <v>217.2</v>
      </c>
      <c r="U203" s="65">
        <v>150</v>
      </c>
    </row>
    <row r="204" ht="24" customHeight="1" spans="1:21">
      <c r="A204" s="29"/>
      <c r="B204" s="29"/>
      <c r="C204" s="30" t="s">
        <v>513</v>
      </c>
      <c r="D204" s="96">
        <f t="shared" ref="D204:L204" si="83">D205</f>
        <v>1</v>
      </c>
      <c r="E204" s="96">
        <f t="shared" si="83"/>
        <v>4600</v>
      </c>
      <c r="F204" s="96"/>
      <c r="G204" s="96">
        <f t="shared" si="83"/>
        <v>4600</v>
      </c>
      <c r="H204" s="96">
        <f t="shared" si="83"/>
        <v>2300</v>
      </c>
      <c r="I204" s="96">
        <f t="shared" si="83"/>
        <v>2300</v>
      </c>
      <c r="J204" s="96">
        <f t="shared" si="83"/>
        <v>0</v>
      </c>
      <c r="K204" s="96"/>
      <c r="L204" s="96">
        <f t="shared" si="83"/>
        <v>460</v>
      </c>
      <c r="M204" s="96"/>
      <c r="N204" s="96"/>
      <c r="O204" s="96"/>
      <c r="P204" s="96"/>
      <c r="Q204" s="96"/>
      <c r="R204" s="96"/>
      <c r="S204" s="96">
        <f>S205</f>
        <v>920</v>
      </c>
      <c r="T204" s="96">
        <f>T205</f>
        <v>460</v>
      </c>
      <c r="U204" s="107">
        <f>U205</f>
        <v>225</v>
      </c>
    </row>
    <row r="205" ht="21" customHeight="1" spans="1:21">
      <c r="A205" s="26"/>
      <c r="B205" s="26"/>
      <c r="C205" s="26" t="s">
        <v>26</v>
      </c>
      <c r="D205" s="28">
        <f>COUNT(A206:A206)</f>
        <v>1</v>
      </c>
      <c r="E205" s="28">
        <f t="shared" ref="E205:L205" si="84">SUM(E206:E206)</f>
        <v>4600</v>
      </c>
      <c r="F205" s="28"/>
      <c r="G205" s="28">
        <f t="shared" si="84"/>
        <v>4600</v>
      </c>
      <c r="H205" s="28">
        <f t="shared" si="84"/>
        <v>2300</v>
      </c>
      <c r="I205" s="28">
        <f t="shared" si="84"/>
        <v>2300</v>
      </c>
      <c r="J205" s="28">
        <f t="shared" si="84"/>
        <v>0</v>
      </c>
      <c r="K205" s="28"/>
      <c r="L205" s="28">
        <f t="shared" si="84"/>
        <v>460</v>
      </c>
      <c r="M205" s="28"/>
      <c r="N205" s="28"/>
      <c r="O205" s="28"/>
      <c r="P205" s="28"/>
      <c r="Q205" s="28"/>
      <c r="R205" s="28"/>
      <c r="S205" s="28">
        <f>SUM(S206:S206)</f>
        <v>920</v>
      </c>
      <c r="T205" s="28">
        <f>SUM(T206:T206)</f>
        <v>460</v>
      </c>
      <c r="U205" s="104">
        <f>SUM(U206:U206)</f>
        <v>225</v>
      </c>
    </row>
    <row r="206" ht="116.25" customHeight="1" spans="1:21">
      <c r="A206" s="35">
        <v>164</v>
      </c>
      <c r="B206" s="35"/>
      <c r="C206" s="82" t="s">
        <v>514</v>
      </c>
      <c r="D206" s="35">
        <v>2019</v>
      </c>
      <c r="E206" s="74">
        <v>4600</v>
      </c>
      <c r="F206" s="75"/>
      <c r="G206" s="75">
        <v>4600</v>
      </c>
      <c r="H206" s="75">
        <v>2300</v>
      </c>
      <c r="I206" s="75">
        <v>2300</v>
      </c>
      <c r="J206" s="75"/>
      <c r="K206" s="75"/>
      <c r="L206" s="85">
        <f>H206*0.2</f>
        <v>460</v>
      </c>
      <c r="M206" s="82" t="s">
        <v>515</v>
      </c>
      <c r="N206" s="35" t="s">
        <v>33</v>
      </c>
      <c r="O206" s="35" t="s">
        <v>33</v>
      </c>
      <c r="P206" s="35"/>
      <c r="Q206" s="35" t="s">
        <v>516</v>
      </c>
      <c r="R206" s="35"/>
      <c r="S206" s="64">
        <f>H206*0.4</f>
        <v>920</v>
      </c>
      <c r="T206" s="64">
        <f>H206*0.2</f>
        <v>460</v>
      </c>
      <c r="U206" s="65">
        <v>225</v>
      </c>
    </row>
    <row r="207" ht="24" customHeight="1" spans="1:21">
      <c r="A207" s="29"/>
      <c r="B207" s="29"/>
      <c r="C207" s="30" t="s">
        <v>517</v>
      </c>
      <c r="D207" s="96">
        <f>D208</f>
        <v>1</v>
      </c>
      <c r="E207" s="96">
        <f>E208+E212</f>
        <v>180</v>
      </c>
      <c r="F207" s="96">
        <f t="shared" ref="F207:L207" si="85">F208+F212</f>
        <v>0</v>
      </c>
      <c r="G207" s="96">
        <f t="shared" si="85"/>
        <v>180</v>
      </c>
      <c r="H207" s="96">
        <f t="shared" si="85"/>
        <v>180</v>
      </c>
      <c r="I207" s="96"/>
      <c r="J207" s="96"/>
      <c r="K207" s="96"/>
      <c r="L207" s="96">
        <f t="shared" si="85"/>
        <v>36</v>
      </c>
      <c r="M207" s="96"/>
      <c r="N207" s="96"/>
      <c r="O207" s="96"/>
      <c r="P207" s="96">
        <f t="shared" ref="P207:U207" si="86">P208+P212</f>
        <v>0</v>
      </c>
      <c r="Q207" s="96">
        <f t="shared" si="86"/>
        <v>0</v>
      </c>
      <c r="R207" s="96">
        <f t="shared" si="86"/>
        <v>0</v>
      </c>
      <c r="S207" s="96">
        <f t="shared" si="86"/>
        <v>72</v>
      </c>
      <c r="T207" s="96">
        <f t="shared" si="86"/>
        <v>36</v>
      </c>
      <c r="U207" s="107">
        <f t="shared" si="86"/>
        <v>54</v>
      </c>
    </row>
    <row r="208" ht="21" customHeight="1" spans="1:21">
      <c r="A208" s="26"/>
      <c r="B208" s="26"/>
      <c r="C208" s="26" t="s">
        <v>26</v>
      </c>
      <c r="D208" s="28">
        <f>COUNT(A209)</f>
        <v>1</v>
      </c>
      <c r="E208" s="28">
        <f t="shared" ref="E208:L208" si="87">SUM(E209:E211)</f>
        <v>180</v>
      </c>
      <c r="F208" s="28">
        <f t="shared" si="87"/>
        <v>0</v>
      </c>
      <c r="G208" s="28">
        <f t="shared" si="87"/>
        <v>180</v>
      </c>
      <c r="H208" s="28">
        <f t="shared" si="87"/>
        <v>180</v>
      </c>
      <c r="I208" s="28"/>
      <c r="J208" s="28"/>
      <c r="K208" s="28"/>
      <c r="L208" s="28">
        <f t="shared" si="87"/>
        <v>36</v>
      </c>
      <c r="M208" s="28"/>
      <c r="N208" s="28"/>
      <c r="O208" s="28"/>
      <c r="P208" s="28">
        <f t="shared" ref="P208:U208" si="88">SUM(P209:P211)</f>
        <v>0</v>
      </c>
      <c r="Q208" s="28">
        <f t="shared" si="88"/>
        <v>0</v>
      </c>
      <c r="R208" s="28">
        <f t="shared" si="88"/>
        <v>0</v>
      </c>
      <c r="S208" s="28">
        <f t="shared" si="88"/>
        <v>72</v>
      </c>
      <c r="T208" s="28">
        <f t="shared" si="88"/>
        <v>36</v>
      </c>
      <c r="U208" s="104">
        <f t="shared" si="88"/>
        <v>54</v>
      </c>
    </row>
    <row r="209" ht="60" customHeight="1" spans="1:22">
      <c r="A209" s="49">
        <v>165</v>
      </c>
      <c r="B209" s="35" t="s">
        <v>302</v>
      </c>
      <c r="C209" s="36" t="s">
        <v>518</v>
      </c>
      <c r="D209" s="35" t="s">
        <v>75</v>
      </c>
      <c r="E209" s="74">
        <v>180</v>
      </c>
      <c r="F209" s="75"/>
      <c r="G209" s="75">
        <v>180</v>
      </c>
      <c r="H209" s="75">
        <v>180</v>
      </c>
      <c r="I209" s="75"/>
      <c r="J209" s="102"/>
      <c r="K209" s="102"/>
      <c r="L209" s="110">
        <f>H209*0.2</f>
        <v>36</v>
      </c>
      <c r="M209" s="111" t="s">
        <v>519</v>
      </c>
      <c r="N209" s="35" t="s">
        <v>33</v>
      </c>
      <c r="O209" s="35" t="s">
        <v>33</v>
      </c>
      <c r="P209" s="35"/>
      <c r="Q209" s="35" t="s">
        <v>520</v>
      </c>
      <c r="R209" s="35" t="s">
        <v>521</v>
      </c>
      <c r="S209" s="112">
        <f>H209*0.4</f>
        <v>72</v>
      </c>
      <c r="T209" s="66">
        <f>H209*0.2</f>
        <v>36</v>
      </c>
      <c r="U209" s="66">
        <f>H209*0.3</f>
        <v>54</v>
      </c>
      <c r="V209" s="113"/>
    </row>
    <row r="210" spans="3:21">
      <c r="C210" s="24"/>
      <c r="D210" s="24"/>
      <c r="E210" s="24"/>
      <c r="F210" s="24"/>
      <c r="G210" s="24"/>
      <c r="H210" s="24"/>
      <c r="I210" s="24"/>
      <c r="J210" s="24"/>
      <c r="K210" s="24"/>
      <c r="L210" s="24"/>
      <c r="M210" s="24"/>
      <c r="N210" s="24"/>
      <c r="O210" s="24"/>
      <c r="P210" s="24"/>
      <c r="Q210" s="24"/>
      <c r="R210" s="24"/>
      <c r="S210" s="24"/>
      <c r="T210" s="24"/>
      <c r="U210" s="24"/>
    </row>
    <row r="211" spans="3:21">
      <c r="C211" s="24"/>
      <c r="D211" s="24"/>
      <c r="E211" s="24"/>
      <c r="F211" s="24"/>
      <c r="G211" s="24"/>
      <c r="H211" s="24"/>
      <c r="I211" s="24"/>
      <c r="J211" s="24"/>
      <c r="K211" s="24"/>
      <c r="L211" s="24"/>
      <c r="M211" s="24"/>
      <c r="N211" s="24"/>
      <c r="O211" s="24"/>
      <c r="P211" s="24"/>
      <c r="Q211" s="24"/>
      <c r="R211" s="24"/>
      <c r="S211" s="24"/>
      <c r="T211" s="24"/>
      <c r="U211" s="24"/>
    </row>
    <row r="212" spans="3:21">
      <c r="C212" s="24"/>
      <c r="D212" s="24"/>
      <c r="E212" s="24"/>
      <c r="F212" s="24"/>
      <c r="G212" s="24"/>
      <c r="H212" s="24"/>
      <c r="I212" s="24"/>
      <c r="J212" s="24"/>
      <c r="K212" s="24"/>
      <c r="L212" s="24"/>
      <c r="M212" s="24"/>
      <c r="N212" s="24"/>
      <c r="O212" s="24"/>
      <c r="P212" s="24"/>
      <c r="Q212" s="24"/>
      <c r="R212" s="24"/>
      <c r="S212" s="24"/>
      <c r="T212" s="24"/>
      <c r="U212" s="24"/>
    </row>
    <row r="213" spans="3:21">
      <c r="C213" s="24"/>
      <c r="D213" s="24"/>
      <c r="E213" s="24"/>
      <c r="F213" s="24"/>
      <c r="G213" s="24"/>
      <c r="H213" s="24"/>
      <c r="I213" s="24"/>
      <c r="J213" s="24"/>
      <c r="K213" s="24"/>
      <c r="L213" s="24"/>
      <c r="M213" s="24"/>
      <c r="N213" s="24"/>
      <c r="O213" s="24"/>
      <c r="P213" s="24"/>
      <c r="Q213" s="24"/>
      <c r="R213" s="24"/>
      <c r="S213" s="24"/>
      <c r="T213" s="24"/>
      <c r="U213" s="24"/>
    </row>
    <row r="214" spans="3:21">
      <c r="C214" s="24"/>
      <c r="D214" s="24"/>
      <c r="E214" s="108">
        <f t="shared" ref="E214:L214" si="89">SUM(E8:E158)</f>
        <v>700485</v>
      </c>
      <c r="F214" s="108">
        <f t="shared" si="89"/>
        <v>62590</v>
      </c>
      <c r="G214" s="108">
        <f t="shared" si="89"/>
        <v>591925</v>
      </c>
      <c r="H214" s="108">
        <f t="shared" si="89"/>
        <v>537645</v>
      </c>
      <c r="I214" s="108">
        <f t="shared" si="89"/>
        <v>41280</v>
      </c>
      <c r="J214" s="108">
        <f t="shared" si="89"/>
        <v>0</v>
      </c>
      <c r="K214" s="108">
        <f t="shared" si="89"/>
        <v>10000</v>
      </c>
      <c r="L214" s="108">
        <f t="shared" si="89"/>
        <v>191614.7</v>
      </c>
      <c r="M214" s="24"/>
      <c r="N214" s="24"/>
      <c r="O214" s="24"/>
      <c r="P214" s="24"/>
      <c r="Q214" s="24"/>
      <c r="R214" s="24"/>
      <c r="S214" s="24"/>
      <c r="T214" s="24"/>
      <c r="U214" s="24"/>
    </row>
    <row r="215" spans="3:21">
      <c r="C215" s="24"/>
      <c r="D215" s="24"/>
      <c r="E215" s="109">
        <f>E214/5</f>
        <v>140097</v>
      </c>
      <c r="F215" s="109">
        <f t="shared" ref="F215:K215" si="90">F214/5</f>
        <v>12518</v>
      </c>
      <c r="G215" s="109">
        <f t="shared" si="90"/>
        <v>118385</v>
      </c>
      <c r="H215" s="109">
        <f t="shared" si="90"/>
        <v>107529</v>
      </c>
      <c r="I215" s="109">
        <f t="shared" si="90"/>
        <v>8256</v>
      </c>
      <c r="J215" s="109">
        <f t="shared" si="90"/>
        <v>0</v>
      </c>
      <c r="K215" s="109">
        <f t="shared" si="90"/>
        <v>2000</v>
      </c>
      <c r="L215" s="108">
        <f t="shared" ref="L215" si="91">L214/5</f>
        <v>38322.94</v>
      </c>
      <c r="M215" s="24"/>
      <c r="N215" s="24"/>
      <c r="O215" s="24"/>
      <c r="P215" s="24"/>
      <c r="Q215" s="24"/>
      <c r="R215" s="24"/>
      <c r="S215" s="24"/>
      <c r="T215" s="24"/>
      <c r="U215" s="24"/>
    </row>
    <row r="216" spans="3:21">
      <c r="C216" s="24"/>
      <c r="D216" s="24"/>
      <c r="E216" s="24"/>
      <c r="F216" s="24"/>
      <c r="G216" s="24"/>
      <c r="H216" s="24"/>
      <c r="I216" s="24"/>
      <c r="J216" s="24"/>
      <c r="K216" s="24"/>
      <c r="L216" s="24"/>
      <c r="M216" s="24"/>
      <c r="N216" s="24"/>
      <c r="O216" s="24"/>
      <c r="P216" s="24"/>
      <c r="Q216" s="24"/>
      <c r="R216" s="24"/>
      <c r="S216" s="24"/>
      <c r="T216" s="24"/>
      <c r="U216" s="24"/>
    </row>
    <row r="217" spans="3:21">
      <c r="C217" s="24"/>
      <c r="D217" s="24"/>
      <c r="E217" s="108">
        <f>SUM(E161:E209)</f>
        <v>141843</v>
      </c>
      <c r="F217" s="108">
        <f t="shared" ref="F217:L217" si="92">SUM(F161:F209)</f>
        <v>12321</v>
      </c>
      <c r="G217" s="108">
        <f t="shared" si="92"/>
        <v>129033</v>
      </c>
      <c r="H217" s="108">
        <f t="shared" si="92"/>
        <v>69312</v>
      </c>
      <c r="I217" s="108">
        <f t="shared" si="92"/>
        <v>58131</v>
      </c>
      <c r="J217" s="108">
        <f t="shared" si="92"/>
        <v>0</v>
      </c>
      <c r="K217" s="108">
        <f t="shared" si="92"/>
        <v>1590</v>
      </c>
      <c r="L217" s="108">
        <f t="shared" si="92"/>
        <v>13863</v>
      </c>
      <c r="M217" s="24"/>
      <c r="N217" s="24"/>
      <c r="O217" s="24"/>
      <c r="P217" s="24"/>
      <c r="Q217" s="24"/>
      <c r="R217" s="24"/>
      <c r="S217" s="24"/>
      <c r="T217" s="24"/>
      <c r="U217" s="24"/>
    </row>
    <row r="218" spans="3:21">
      <c r="C218" s="24"/>
      <c r="D218" s="24"/>
      <c r="E218" s="108">
        <f>E217/3</f>
        <v>47281</v>
      </c>
      <c r="F218" s="108">
        <f t="shared" ref="F218:K218" si="93">F217/3</f>
        <v>4107</v>
      </c>
      <c r="G218" s="108">
        <f t="shared" si="93"/>
        <v>43011</v>
      </c>
      <c r="H218" s="108">
        <f t="shared" si="93"/>
        <v>23104</v>
      </c>
      <c r="I218" s="108">
        <f t="shared" si="93"/>
        <v>19377</v>
      </c>
      <c r="J218" s="108">
        <f t="shared" si="93"/>
        <v>0</v>
      </c>
      <c r="K218" s="108">
        <f t="shared" si="93"/>
        <v>530</v>
      </c>
      <c r="L218" s="108">
        <f t="shared" ref="L218" si="94">L217/3</f>
        <v>4621</v>
      </c>
      <c r="M218" s="24"/>
      <c r="N218" s="24"/>
      <c r="O218" s="24"/>
      <c r="P218" s="24"/>
      <c r="Q218" s="24"/>
      <c r="R218" s="24"/>
      <c r="S218" s="24"/>
      <c r="T218" s="24"/>
      <c r="U218" s="24"/>
    </row>
    <row r="219" spans="3:21">
      <c r="C219" s="24"/>
      <c r="D219" s="24"/>
      <c r="E219" s="24"/>
      <c r="F219" s="24"/>
      <c r="G219" s="24"/>
      <c r="H219" s="24"/>
      <c r="I219" s="24"/>
      <c r="J219" s="24"/>
      <c r="K219" s="24"/>
      <c r="L219" s="24"/>
      <c r="M219" s="24"/>
      <c r="N219" s="24"/>
      <c r="O219" s="24"/>
      <c r="P219" s="24"/>
      <c r="Q219" s="24"/>
      <c r="R219" s="24"/>
      <c r="S219" s="24"/>
      <c r="T219" s="24"/>
      <c r="U219" s="24"/>
    </row>
    <row r="220" spans="3:21">
      <c r="C220" s="24"/>
      <c r="D220" s="24"/>
      <c r="E220" s="109">
        <f t="shared" ref="E220:L220" si="95">E215+E218-E6-E7</f>
        <v>0</v>
      </c>
      <c r="F220" s="109">
        <f t="shared" si="95"/>
        <v>0</v>
      </c>
      <c r="G220" s="109">
        <f t="shared" si="95"/>
        <v>0</v>
      </c>
      <c r="H220" s="109">
        <f t="shared" si="95"/>
        <v>0</v>
      </c>
      <c r="I220" s="109">
        <f t="shared" si="95"/>
        <v>0</v>
      </c>
      <c r="J220" s="109">
        <f t="shared" si="95"/>
        <v>0</v>
      </c>
      <c r="K220" s="109">
        <f t="shared" si="95"/>
        <v>0</v>
      </c>
      <c r="L220" s="108">
        <f t="shared" si="95"/>
        <v>0</v>
      </c>
      <c r="M220" s="24"/>
      <c r="N220" s="24"/>
      <c r="O220" s="24"/>
      <c r="P220" s="24"/>
      <c r="Q220" s="24"/>
      <c r="R220" s="24"/>
      <c r="S220" s="24"/>
      <c r="T220" s="24"/>
      <c r="U220" s="24"/>
    </row>
    <row r="221" spans="3:21">
      <c r="C221" s="24"/>
      <c r="D221" s="24"/>
      <c r="E221" s="108">
        <f t="shared" ref="E221:L221" si="96">E5-E6-E7</f>
        <v>0</v>
      </c>
      <c r="F221" s="108">
        <f t="shared" si="96"/>
        <v>0</v>
      </c>
      <c r="G221" s="108">
        <f t="shared" si="96"/>
        <v>0</v>
      </c>
      <c r="H221" s="108">
        <f t="shared" si="96"/>
        <v>0</v>
      </c>
      <c r="I221" s="108">
        <f t="shared" si="96"/>
        <v>0</v>
      </c>
      <c r="J221" s="108">
        <f t="shared" si="96"/>
        <v>0</v>
      </c>
      <c r="K221" s="108">
        <f t="shared" si="96"/>
        <v>0</v>
      </c>
      <c r="L221" s="108">
        <f t="shared" si="96"/>
        <v>0</v>
      </c>
      <c r="M221" s="24"/>
      <c r="N221" s="24"/>
      <c r="O221" s="24"/>
      <c r="P221" s="24"/>
      <c r="Q221" s="24"/>
      <c r="R221" s="24"/>
      <c r="S221" s="24"/>
      <c r="T221" s="24"/>
      <c r="U221" s="24"/>
    </row>
    <row r="222" spans="3:21">
      <c r="C222" s="24"/>
      <c r="D222" s="24"/>
      <c r="E222" s="24"/>
      <c r="F222" s="24"/>
      <c r="G222" s="24"/>
      <c r="H222" s="24"/>
      <c r="I222" s="24"/>
      <c r="J222" s="24"/>
      <c r="K222" s="24"/>
      <c r="L222" s="24"/>
      <c r="M222" s="24"/>
      <c r="N222" s="24"/>
      <c r="O222" s="24"/>
      <c r="P222" s="24"/>
      <c r="Q222" s="24"/>
      <c r="R222" s="24"/>
      <c r="S222" s="24"/>
      <c r="T222" s="24"/>
      <c r="U222" s="24"/>
    </row>
    <row r="223" ht="14.25" customHeight="1" spans="3:21">
      <c r="C223" s="24"/>
      <c r="D223" s="24" t="s">
        <v>5</v>
      </c>
      <c r="E223" s="24" t="s">
        <v>6</v>
      </c>
      <c r="F223" s="24" t="s">
        <v>7</v>
      </c>
      <c r="G223" s="24" t="s">
        <v>522</v>
      </c>
      <c r="H223" s="24"/>
      <c r="I223" s="24"/>
      <c r="J223" s="24"/>
      <c r="K223" s="24"/>
      <c r="L223" s="24" t="s">
        <v>523</v>
      </c>
      <c r="M223" s="24"/>
      <c r="N223" s="24"/>
      <c r="O223" s="24"/>
      <c r="P223" s="24"/>
      <c r="Q223" s="24"/>
      <c r="R223" s="24"/>
      <c r="S223" s="24"/>
      <c r="T223" s="24"/>
      <c r="U223" s="24"/>
    </row>
    <row r="224" spans="3:21">
      <c r="C224" s="24"/>
      <c r="D224" s="24"/>
      <c r="E224" s="24"/>
      <c r="F224" s="24"/>
      <c r="G224" s="24" t="s">
        <v>19</v>
      </c>
      <c r="H224" s="24" t="s">
        <v>20</v>
      </c>
      <c r="I224" s="24" t="s">
        <v>21</v>
      </c>
      <c r="J224" s="24" t="s">
        <v>22</v>
      </c>
      <c r="K224" s="24" t="s">
        <v>23</v>
      </c>
      <c r="L224" s="24"/>
      <c r="M224" s="24"/>
      <c r="N224" s="24"/>
      <c r="O224" s="24"/>
      <c r="P224" s="24"/>
      <c r="Q224" s="24"/>
      <c r="R224" s="24"/>
      <c r="S224" s="24"/>
      <c r="T224" s="24"/>
      <c r="U224" s="24"/>
    </row>
    <row r="225" spans="3:21">
      <c r="C225" s="24"/>
      <c r="D225" s="24">
        <v>18</v>
      </c>
      <c r="E225" s="24">
        <v>125332.53</v>
      </c>
      <c r="F225" s="24">
        <v>28400</v>
      </c>
      <c r="G225" s="24">
        <v>67159.53</v>
      </c>
      <c r="H225" s="24">
        <v>14527.53</v>
      </c>
      <c r="I225" s="24">
        <v>10541.8</v>
      </c>
      <c r="J225" s="24">
        <v>0</v>
      </c>
      <c r="K225" s="24">
        <v>42090</v>
      </c>
      <c r="L225" s="24">
        <v>7769.771</v>
      </c>
      <c r="M225" s="24"/>
      <c r="N225" s="24"/>
      <c r="O225" s="24"/>
      <c r="P225" s="24"/>
      <c r="Q225" s="24"/>
      <c r="R225" s="24"/>
      <c r="S225" s="24"/>
      <c r="T225" s="24"/>
      <c r="U225" s="24"/>
    </row>
    <row r="226" spans="3:21">
      <c r="C226" s="24"/>
      <c r="D226" s="24"/>
      <c r="E226" s="24"/>
      <c r="F226" s="24"/>
      <c r="G226" s="24"/>
      <c r="H226" s="24"/>
      <c r="I226" s="24"/>
      <c r="J226" s="24"/>
      <c r="K226" s="24"/>
      <c r="L226" s="24"/>
      <c r="M226" s="24"/>
      <c r="N226" s="24"/>
      <c r="O226" s="24"/>
      <c r="P226" s="24"/>
      <c r="Q226" s="24"/>
      <c r="R226" s="24"/>
      <c r="S226" s="24"/>
      <c r="T226" s="24"/>
      <c r="U226" s="24"/>
    </row>
    <row r="227" spans="3:21">
      <c r="C227" s="24"/>
      <c r="D227" s="108">
        <f>D225+D5</f>
        <v>183</v>
      </c>
      <c r="E227" s="108">
        <f t="shared" ref="E227:L227" si="97">E225+E5</f>
        <v>312710.53</v>
      </c>
      <c r="F227" s="108">
        <f t="shared" si="97"/>
        <v>45025</v>
      </c>
      <c r="G227" s="108">
        <f t="shared" si="97"/>
        <v>228555.53</v>
      </c>
      <c r="H227" s="108">
        <f t="shared" si="97"/>
        <v>145160.53</v>
      </c>
      <c r="I227" s="108">
        <f t="shared" si="97"/>
        <v>38174.8</v>
      </c>
      <c r="J227" s="108">
        <f t="shared" si="97"/>
        <v>0</v>
      </c>
      <c r="K227" s="108">
        <f t="shared" si="97"/>
        <v>44620</v>
      </c>
      <c r="L227" s="108">
        <f t="shared" si="97"/>
        <v>50713.711</v>
      </c>
      <c r="M227" s="24"/>
      <c r="N227" s="24"/>
      <c r="O227" s="24"/>
      <c r="P227" s="24"/>
      <c r="Q227" s="24"/>
      <c r="R227" s="24"/>
      <c r="S227" s="24"/>
      <c r="T227" s="24"/>
      <c r="U227" s="24"/>
    </row>
  </sheetData>
  <sortState ref="A10:AA26">
    <sortCondition ref="A10:A26"/>
  </sortState>
  <mergeCells count="19">
    <mergeCell ref="A1:R1"/>
    <mergeCell ref="A2:R2"/>
    <mergeCell ref="G3:K3"/>
    <mergeCell ref="A3:A4"/>
    <mergeCell ref="B3:B4"/>
    <mergeCell ref="C3:C4"/>
    <mergeCell ref="D3:D4"/>
    <mergeCell ref="E3:E4"/>
    <mergeCell ref="F3:F4"/>
    <mergeCell ref="L3:L4"/>
    <mergeCell ref="M3:M4"/>
    <mergeCell ref="N3:N4"/>
    <mergeCell ref="O3:O4"/>
    <mergeCell ref="P3:P4"/>
    <mergeCell ref="Q3:Q4"/>
    <mergeCell ref="R3:R4"/>
    <mergeCell ref="S3:S4"/>
    <mergeCell ref="T3:T4"/>
    <mergeCell ref="U3:U4"/>
  </mergeCells>
  <pageMargins left="0.707638888888889" right="0.707638888888889" top="0.747916666666667" bottom="0.747916666666667" header="0.313888888888889" footer="0.313888888888889"/>
  <pageSetup paperSize="8" scale="89" fitToHeight="0" orientation="landscape" useFirstPageNumber="1"/>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9"/>
  <sheetViews>
    <sheetView view="pageBreakPreview" zoomScaleNormal="100" topLeftCell="A4" workbookViewId="0">
      <selection activeCell="B28" sqref="B28"/>
    </sheetView>
  </sheetViews>
  <sheetFormatPr defaultColWidth="9" defaultRowHeight="13.5"/>
  <cols>
    <col min="1" max="1" width="7.25" customWidth="1"/>
    <col min="2" max="2" width="22.5" customWidth="1"/>
    <col min="4" max="9" width="12.5" customWidth="1"/>
    <col min="10" max="10" width="10.125" customWidth="1"/>
  </cols>
  <sheetData>
    <row r="1" ht="31.5" customHeight="1" spans="1:10">
      <c r="A1" s="1" t="s">
        <v>0</v>
      </c>
      <c r="B1" s="2"/>
      <c r="C1" s="2"/>
      <c r="D1" s="2"/>
      <c r="E1" s="2"/>
      <c r="F1" s="2"/>
      <c r="G1" s="2"/>
      <c r="H1" s="2"/>
      <c r="I1" s="2"/>
      <c r="J1" s="2"/>
    </row>
    <row r="2" ht="14.25" customHeight="1" spans="1:10">
      <c r="A2" s="3" t="s">
        <v>1</v>
      </c>
      <c r="B2" s="4"/>
      <c r="C2" s="4"/>
      <c r="D2" s="4"/>
      <c r="E2" s="4"/>
      <c r="F2" s="4"/>
      <c r="G2" s="4"/>
      <c r="H2" s="4"/>
      <c r="I2" s="4"/>
      <c r="J2" s="4"/>
    </row>
    <row r="3" ht="22.5" customHeight="1" spans="1:10">
      <c r="A3" s="5" t="s">
        <v>2</v>
      </c>
      <c r="B3" s="6" t="s">
        <v>4</v>
      </c>
      <c r="C3" s="6" t="s">
        <v>5</v>
      </c>
      <c r="D3" s="7" t="s">
        <v>6</v>
      </c>
      <c r="E3" s="7" t="s">
        <v>7</v>
      </c>
      <c r="F3" s="8" t="s">
        <v>8</v>
      </c>
      <c r="G3" s="8"/>
      <c r="H3" s="8"/>
      <c r="I3" s="8"/>
      <c r="J3" s="8"/>
    </row>
    <row r="4" ht="22.5" customHeight="1" spans="1:10">
      <c r="A4" s="5"/>
      <c r="B4" s="6"/>
      <c r="C4" s="6"/>
      <c r="D4" s="7"/>
      <c r="E4" s="7"/>
      <c r="F4" s="8" t="s">
        <v>19</v>
      </c>
      <c r="G4" s="8" t="s">
        <v>20</v>
      </c>
      <c r="H4" s="8" t="s">
        <v>21</v>
      </c>
      <c r="I4" s="8" t="s">
        <v>22</v>
      </c>
      <c r="J4" s="8" t="s">
        <v>23</v>
      </c>
    </row>
    <row r="5" ht="23.1" customHeight="1" spans="1:10">
      <c r="A5" s="9"/>
      <c r="B5" s="9" t="str">
        <f>'2019年基础设施最终版'!C5</f>
        <v>合    计</v>
      </c>
      <c r="C5" s="10">
        <f>'2019年基础设施最终版'!D5</f>
        <v>165</v>
      </c>
      <c r="D5" s="10">
        <f>'2019年基础设施最终版'!E5</f>
        <v>187378</v>
      </c>
      <c r="E5" s="10">
        <f>'2019年基础设施最终版'!F5</f>
        <v>16625</v>
      </c>
      <c r="F5" s="10">
        <f>'2019年基础设施最终版'!G5</f>
        <v>161396</v>
      </c>
      <c r="G5" s="10">
        <f>'2019年基础设施最终版'!H5</f>
        <v>130633</v>
      </c>
      <c r="H5" s="10">
        <f>'2019年基础设施最终版'!I5</f>
        <v>27633</v>
      </c>
      <c r="I5" s="10">
        <f>'2019年基础设施最终版'!J5</f>
        <v>0</v>
      </c>
      <c r="J5" s="10">
        <f>'2019年基础设施最终版'!K5</f>
        <v>2530</v>
      </c>
    </row>
    <row r="6" ht="23.1" customHeight="1" spans="1:10">
      <c r="A6" s="11"/>
      <c r="B6" s="9" t="str">
        <f>'2019年基础设施最终版'!C6</f>
        <v>续建项目</v>
      </c>
      <c r="C6" s="10">
        <f>'2019年基础设施最终版'!D6</f>
        <v>42</v>
      </c>
      <c r="D6" s="10">
        <f>'2019年基础设施最终版'!E6</f>
        <v>75785</v>
      </c>
      <c r="E6" s="10">
        <f>'2019年基础设施最终版'!F6</f>
        <v>16625</v>
      </c>
      <c r="F6" s="10">
        <f>'2019年基础设施最终版'!G6</f>
        <v>55881</v>
      </c>
      <c r="G6" s="10">
        <f>'2019年基础设施最终版'!H6</f>
        <v>38571</v>
      </c>
      <c r="H6" s="10">
        <f>'2019年基础设施最终版'!I6</f>
        <v>16780</v>
      </c>
      <c r="I6" s="12">
        <f>'2019年基础设施最终版'!J6</f>
        <v>0</v>
      </c>
      <c r="J6" s="10">
        <f>'2019年基础设施最终版'!K6</f>
        <v>530</v>
      </c>
    </row>
    <row r="7" ht="23.1" customHeight="1" spans="1:10">
      <c r="A7" s="11"/>
      <c r="B7" s="9" t="str">
        <f>'2019年基础设施最终版'!C7</f>
        <v>新建项目</v>
      </c>
      <c r="C7" s="10">
        <f>'2019年基础设施最终版'!D7</f>
        <v>123</v>
      </c>
      <c r="D7" s="10">
        <f>'2019年基础设施最终版'!E7</f>
        <v>111593</v>
      </c>
      <c r="E7" s="12">
        <f>'2019年基础设施最终版'!F7</f>
        <v>0</v>
      </c>
      <c r="F7" s="10">
        <f>'2019年基础设施最终版'!G7</f>
        <v>105515</v>
      </c>
      <c r="G7" s="10">
        <f>'2019年基础设施最终版'!H7</f>
        <v>92062</v>
      </c>
      <c r="H7" s="10">
        <f>'2019年基础设施最终版'!I7</f>
        <v>10853</v>
      </c>
      <c r="I7" s="10">
        <f>'2019年基础设施最终版'!J7</f>
        <v>0</v>
      </c>
      <c r="J7" s="10">
        <f>'2019年基础设施最终版'!K7</f>
        <v>2000</v>
      </c>
    </row>
    <row r="8" ht="23.1" customHeight="1" spans="1:10">
      <c r="A8" s="13" t="s">
        <v>524</v>
      </c>
      <c r="B8" s="14" t="str">
        <f>'2019年基础设施最终版'!C8</f>
        <v>建设局</v>
      </c>
      <c r="C8" s="15">
        <f>'2019年基础设施最终版'!D8</f>
        <v>131</v>
      </c>
      <c r="D8" s="15">
        <f>'2019年基础设施最终版'!E8</f>
        <v>140097</v>
      </c>
      <c r="E8" s="15">
        <f>'2019年基础设施最终版'!F8</f>
        <v>12518</v>
      </c>
      <c r="F8" s="15">
        <f>'2019年基础设施最终版'!G8</f>
        <v>118385</v>
      </c>
      <c r="G8" s="15">
        <f>'2019年基础设施最终版'!H8</f>
        <v>107529</v>
      </c>
      <c r="H8" s="15">
        <f>'2019年基础设施最终版'!I8</f>
        <v>8256</v>
      </c>
      <c r="I8" s="23">
        <f>'2019年基础设施最终版'!J8</f>
        <v>0</v>
      </c>
      <c r="J8" s="15">
        <f>'2019年基础设施最终版'!K8</f>
        <v>2000</v>
      </c>
    </row>
    <row r="9" ht="23.1" customHeight="1" spans="1:10">
      <c r="A9" s="16"/>
      <c r="B9" s="16" t="str">
        <f>'2019年基础设施最终版'!C9</f>
        <v>续建项目</v>
      </c>
      <c r="C9" s="17">
        <f>'2019年基础设施最终版'!D9</f>
        <v>34</v>
      </c>
      <c r="D9" s="17">
        <f>'2019年基础设施最终版'!E9</f>
        <v>54255</v>
      </c>
      <c r="E9" s="17">
        <f>'2019年基础设施最终版'!F9</f>
        <v>12518</v>
      </c>
      <c r="F9" s="17">
        <f>'2019年基础设施最终版'!G9</f>
        <v>38621</v>
      </c>
      <c r="G9" s="17">
        <f>'2019年基础设施最终版'!H9</f>
        <v>34565</v>
      </c>
      <c r="H9" s="17">
        <f>'2019年基础设施最终版'!I9</f>
        <v>4056</v>
      </c>
      <c r="I9" s="12">
        <f>'2019年基础设施最终版'!J9</f>
        <v>0</v>
      </c>
      <c r="J9" s="12">
        <f>'2019年基础设施最终版'!K9</f>
        <v>0</v>
      </c>
    </row>
    <row r="10" ht="23.1" customHeight="1" spans="1:10">
      <c r="A10" s="16"/>
      <c r="B10" s="16" t="str">
        <f>'2019年基础设施最终版'!C10</f>
        <v>新建项目</v>
      </c>
      <c r="C10" s="17">
        <f>'2019年基础设施最终版'!D10</f>
        <v>97</v>
      </c>
      <c r="D10" s="17">
        <f>'2019年基础设施最终版'!E10</f>
        <v>85842</v>
      </c>
      <c r="E10" s="12">
        <f>'2019年基础设施最终版'!F10</f>
        <v>0</v>
      </c>
      <c r="F10" s="17">
        <f>'2019年基础设施最终版'!G10</f>
        <v>79764</v>
      </c>
      <c r="G10" s="17">
        <f>'2019年基础设施最终版'!H10</f>
        <v>72964</v>
      </c>
      <c r="H10" s="17">
        <f>'2019年基础设施最终版'!I10</f>
        <v>4200</v>
      </c>
      <c r="I10" s="12">
        <f>'2019年基础设施最终版'!J10</f>
        <v>0</v>
      </c>
      <c r="J10" s="17">
        <f>'2019年基础设施最终版'!K10</f>
        <v>2000</v>
      </c>
    </row>
    <row r="11" ht="23.1" customHeight="1" spans="1:10">
      <c r="A11" s="18"/>
      <c r="B11" s="19" t="str">
        <f>'2019年基础设施最终版'!C11</f>
        <v>道路排水</v>
      </c>
      <c r="C11" s="19">
        <f>'2019年基础设施最终版'!D11</f>
        <v>40</v>
      </c>
      <c r="D11" s="19">
        <f>'2019年基础设施最终版'!E11</f>
        <v>62383</v>
      </c>
      <c r="E11" s="19">
        <f>'2019年基础设施最终版'!F11</f>
        <v>6715</v>
      </c>
      <c r="F11" s="19">
        <f>'2019年基础设施最终版'!G11</f>
        <v>51899</v>
      </c>
      <c r="G11" s="19">
        <f>'2019年基础设施最终版'!H11</f>
        <v>47099</v>
      </c>
      <c r="H11" s="19">
        <f>'2019年基础设施最终版'!I11</f>
        <v>4200</v>
      </c>
      <c r="I11" s="20">
        <f>'2019年基础设施最终版'!J11</f>
        <v>0</v>
      </c>
      <c r="J11" s="20">
        <f>'2019年基础设施最终版'!K11</f>
        <v>0</v>
      </c>
    </row>
    <row r="12" ht="23.1" customHeight="1" spans="1:10">
      <c r="A12" s="16"/>
      <c r="B12" s="16" t="str">
        <f>'2019年基础设施最终版'!C12</f>
        <v>续建项目</v>
      </c>
      <c r="C12" s="17">
        <f>'2019年基础设施最终版'!D12</f>
        <v>8</v>
      </c>
      <c r="D12" s="17">
        <f>'2019年基础设施最终版'!E12</f>
        <v>14843</v>
      </c>
      <c r="E12" s="17">
        <f>'2019年基础设施最终版'!F12</f>
        <v>6715</v>
      </c>
      <c r="F12" s="17">
        <f>'2019年基础设施最终版'!G12</f>
        <v>8128</v>
      </c>
      <c r="G12" s="17">
        <f>'2019年基础设施最终版'!H12</f>
        <v>8128</v>
      </c>
      <c r="H12" s="12">
        <f>'2019年基础设施最终版'!I12</f>
        <v>0</v>
      </c>
      <c r="I12" s="12">
        <f>'2019年基础设施最终版'!J12</f>
        <v>0</v>
      </c>
      <c r="J12" s="12">
        <f>'2019年基础设施最终版'!K12</f>
        <v>0</v>
      </c>
    </row>
    <row r="13" ht="23.1" customHeight="1" spans="1:10">
      <c r="A13" s="16"/>
      <c r="B13" s="16" t="str">
        <f>'2019年基础设施最终版'!C21</f>
        <v>新建项目</v>
      </c>
      <c r="C13" s="17">
        <f>'2019年基础设施最终版'!D21</f>
        <v>32</v>
      </c>
      <c r="D13" s="17">
        <f>'2019年基础设施最终版'!E21</f>
        <v>47540</v>
      </c>
      <c r="E13" s="12">
        <f>'2019年基础设施最终版'!F21</f>
        <v>0</v>
      </c>
      <c r="F13" s="17">
        <f>'2019年基础设施最终版'!G21</f>
        <v>43771</v>
      </c>
      <c r="G13" s="17">
        <f>'2019年基础设施最终版'!H21</f>
        <v>38971</v>
      </c>
      <c r="H13" s="17">
        <f>'2019年基础设施最终版'!I21</f>
        <v>4200</v>
      </c>
      <c r="I13" s="12">
        <f>'2019年基础设施最终版'!J21</f>
        <v>0</v>
      </c>
      <c r="J13" s="12">
        <f>'2019年基础设施最终版'!K21</f>
        <v>0</v>
      </c>
    </row>
    <row r="14" ht="23.1" customHeight="1" spans="1:10">
      <c r="A14" s="18"/>
      <c r="B14" s="19" t="str">
        <f>'2019年基础设施最终版'!C54</f>
        <v>电力工程</v>
      </c>
      <c r="C14" s="19">
        <f>'2019年基础设施最终版'!D54</f>
        <v>49</v>
      </c>
      <c r="D14" s="19">
        <f>'2019年基础设施最终版'!E54</f>
        <v>36869</v>
      </c>
      <c r="E14" s="19">
        <f>'2019年基础设施最终版'!F54</f>
        <v>68</v>
      </c>
      <c r="F14" s="19">
        <f>'2019年基础设施最终版'!G54</f>
        <v>36801</v>
      </c>
      <c r="G14" s="19">
        <f>'2019年基础设施最终版'!H54</f>
        <v>36801</v>
      </c>
      <c r="H14" s="20">
        <f>'2019年基础设施最终版'!I54</f>
        <v>0</v>
      </c>
      <c r="I14" s="20">
        <f>'2019年基础设施最终版'!J54</f>
        <v>0</v>
      </c>
      <c r="J14" s="20">
        <f>'2019年基础设施最终版'!K54</f>
        <v>0</v>
      </c>
    </row>
    <row r="15" ht="23.1" customHeight="1" spans="1:10">
      <c r="A15" s="16"/>
      <c r="B15" s="16" t="str">
        <f>'2019年基础设施最终版'!C55</f>
        <v>续建项目</v>
      </c>
      <c r="C15" s="17">
        <f>'2019年基础设施最终版'!D55</f>
        <v>21</v>
      </c>
      <c r="D15" s="17">
        <f>'2019年基础设施最终版'!E55</f>
        <v>18758</v>
      </c>
      <c r="E15" s="17">
        <f>'2019年基础设施最终版'!F55</f>
        <v>68</v>
      </c>
      <c r="F15" s="17">
        <f>'2019年基础设施最终版'!G55</f>
        <v>18690</v>
      </c>
      <c r="G15" s="17">
        <f>'2019年基础设施最终版'!H55</f>
        <v>18690</v>
      </c>
      <c r="H15" s="12">
        <f>'2019年基础设施最终版'!I55</f>
        <v>0</v>
      </c>
      <c r="I15" s="12">
        <f>'2019年基础设施最终版'!J55</f>
        <v>0</v>
      </c>
      <c r="J15" s="12">
        <f>'2019年基础设施最终版'!K55</f>
        <v>0</v>
      </c>
    </row>
    <row r="16" ht="23.1" customHeight="1" spans="1:10">
      <c r="A16" s="16"/>
      <c r="B16" s="16" t="str">
        <f>'2019年基础设施最终版'!C77</f>
        <v>新建项目</v>
      </c>
      <c r="C16" s="17">
        <f>'2019年基础设施最终版'!D77</f>
        <v>28</v>
      </c>
      <c r="D16" s="17">
        <f>'2019年基础设施最终版'!E77</f>
        <v>18111</v>
      </c>
      <c r="E16" s="12">
        <f>'2019年基础设施最终版'!F77</f>
        <v>0</v>
      </c>
      <c r="F16" s="17">
        <f>'2019年基础设施最终版'!G77</f>
        <v>18111</v>
      </c>
      <c r="G16" s="17">
        <f>'2019年基础设施最终版'!H77</f>
        <v>18111</v>
      </c>
      <c r="H16" s="12">
        <f>'2019年基础设施最终版'!I77</f>
        <v>0</v>
      </c>
      <c r="I16" s="12">
        <f>'2019年基础设施最终版'!J77</f>
        <v>0</v>
      </c>
      <c r="J16" s="12">
        <f>'2019年基础设施最终版'!K77</f>
        <v>0</v>
      </c>
    </row>
    <row r="17" ht="23.1" customHeight="1" spans="1:10">
      <c r="A17" s="18"/>
      <c r="B17" s="19" t="str">
        <f>'2019年基础设施最终版'!C106</f>
        <v>景观工程</v>
      </c>
      <c r="C17" s="19">
        <f>'2019年基础设施最终版'!D106</f>
        <v>14</v>
      </c>
      <c r="D17" s="19">
        <f>'2019年基础设施最终版'!E106</f>
        <v>8595</v>
      </c>
      <c r="E17" s="20">
        <f>'2019年基础设施最终版'!F106</f>
        <v>0</v>
      </c>
      <c r="F17" s="19">
        <f>'2019年基础设施最终版'!G106</f>
        <v>7510</v>
      </c>
      <c r="G17" s="19">
        <f>'2019年基础设施最终版'!H106</f>
        <v>5510</v>
      </c>
      <c r="H17" s="20">
        <f>'2019年基础设施最终版'!I106</f>
        <v>0</v>
      </c>
      <c r="I17" s="20">
        <f>'2019年基础设施最终版'!J106</f>
        <v>0</v>
      </c>
      <c r="J17" s="19">
        <f>'2019年基础设施最终版'!K106</f>
        <v>2000</v>
      </c>
    </row>
    <row r="18" ht="23.1" customHeight="1" spans="1:10">
      <c r="A18" s="16"/>
      <c r="B18" s="16" t="str">
        <f>'2019年基础设施最终版'!C107</f>
        <v>新建项目</v>
      </c>
      <c r="C18" s="17">
        <f>'2019年基础设施最终版'!D107</f>
        <v>14</v>
      </c>
      <c r="D18" s="17">
        <f>'2019年基础设施最终版'!E107</f>
        <v>8595</v>
      </c>
      <c r="E18" s="12">
        <f>'2019年基础设施最终版'!F107</f>
        <v>0</v>
      </c>
      <c r="F18" s="17">
        <f>'2019年基础设施最终版'!G107</f>
        <v>7510</v>
      </c>
      <c r="G18" s="17">
        <f>'2019年基础设施最终版'!H107</f>
        <v>5510</v>
      </c>
      <c r="H18" s="12">
        <f>'2019年基础设施最终版'!I107</f>
        <v>0</v>
      </c>
      <c r="I18" s="12">
        <f>'2019年基础设施最终版'!J107</f>
        <v>0</v>
      </c>
      <c r="J18" s="17">
        <f>'2019年基础设施最终版'!K107</f>
        <v>2000</v>
      </c>
    </row>
    <row r="19" ht="23.1" customHeight="1" spans="1:10">
      <c r="A19" s="18"/>
      <c r="B19" s="19" t="str">
        <f>'2019年基础设施最终版'!C122</f>
        <v>源头建设</v>
      </c>
      <c r="C19" s="19">
        <f>'2019年基础设施最终版'!D122</f>
        <v>4</v>
      </c>
      <c r="D19" s="19">
        <f>'2019年基础设施最终版'!E122</f>
        <v>16182</v>
      </c>
      <c r="E19" s="19">
        <f>'2019年基础设施最终版'!F122</f>
        <v>5735</v>
      </c>
      <c r="F19" s="19">
        <f>'2019年基础设施最终版'!G122</f>
        <v>6107</v>
      </c>
      <c r="G19" s="19">
        <f>'2019年基础设施最终版'!H122</f>
        <v>6107</v>
      </c>
      <c r="H19" s="20">
        <f>'2019年基础设施最终版'!I122</f>
        <v>0</v>
      </c>
      <c r="I19" s="20">
        <f>'2019年基础设施最终版'!J122</f>
        <v>0</v>
      </c>
      <c r="J19" s="20">
        <f>'2019年基础设施最终版'!K122</f>
        <v>0</v>
      </c>
    </row>
    <row r="20" ht="23.1" customHeight="1" spans="1:10">
      <c r="A20" s="16"/>
      <c r="B20" s="16" t="str">
        <f>'2019年基础设施最终版'!C123</f>
        <v>续建项目</v>
      </c>
      <c r="C20" s="17">
        <f>'2019年基础设施最终版'!D123</f>
        <v>2</v>
      </c>
      <c r="D20" s="17">
        <f>'2019年基础设施最终版'!E123</f>
        <v>12182</v>
      </c>
      <c r="E20" s="17">
        <f>'2019年基础设施最终版'!F123</f>
        <v>5735</v>
      </c>
      <c r="F20" s="17">
        <f>'2019年基础设施最终版'!G123</f>
        <v>3331</v>
      </c>
      <c r="G20" s="17">
        <f>'2019年基础设施最终版'!H123</f>
        <v>3331</v>
      </c>
      <c r="H20" s="12">
        <f>'2019年基础设施最终版'!I123</f>
        <v>0</v>
      </c>
      <c r="I20" s="12">
        <f>'2019年基础设施最终版'!J123</f>
        <v>0</v>
      </c>
      <c r="J20" s="12">
        <f>'2019年基础设施最终版'!K123</f>
        <v>0</v>
      </c>
    </row>
    <row r="21" ht="23.1" customHeight="1" spans="1:10">
      <c r="A21" s="16"/>
      <c r="B21" s="16" t="str">
        <f>'2019年基础设施最终版'!C132</f>
        <v>新建项目</v>
      </c>
      <c r="C21" s="17">
        <f>'2019年基础设施最终版'!D132</f>
        <v>15</v>
      </c>
      <c r="D21" s="17">
        <f>'2019年基础设施最终版'!E132</f>
        <v>4930</v>
      </c>
      <c r="E21" s="12">
        <f>'2019年基础设施最终版'!F132</f>
        <v>0</v>
      </c>
      <c r="F21" s="17">
        <f>'2019年基础设施最终版'!G132</f>
        <v>4930</v>
      </c>
      <c r="G21" s="17">
        <f>'2019年基础设施最终版'!H132</f>
        <v>4930</v>
      </c>
      <c r="H21" s="12">
        <f>'2019年基础设施最终版'!I132</f>
        <v>0</v>
      </c>
      <c r="I21" s="12">
        <f>'2019年基础设施最终版'!J132</f>
        <v>0</v>
      </c>
      <c r="J21" s="12">
        <f>'2019年基础设施最终版'!K132</f>
        <v>0</v>
      </c>
    </row>
    <row r="22" ht="23.1" customHeight="1" spans="1:10">
      <c r="A22" s="18"/>
      <c r="B22" s="19" t="str">
        <f>'2019年基础设施最终版'!C129</f>
        <v>交通设施</v>
      </c>
      <c r="C22" s="19">
        <f>'2019年基础设施最终版'!D129</f>
        <v>16</v>
      </c>
      <c r="D22" s="19">
        <f>'2019年基础设施最终版'!E129</f>
        <v>4990</v>
      </c>
      <c r="E22" s="20">
        <f>'2019年基础设施最终版'!F129</f>
        <v>0</v>
      </c>
      <c r="F22" s="19">
        <f>'2019年基础设施最终版'!G129</f>
        <v>4990</v>
      </c>
      <c r="G22" s="19">
        <f>'2019年基础设施最终版'!H129</f>
        <v>4990</v>
      </c>
      <c r="H22" s="20">
        <f>'2019年基础设施最终版'!I129</f>
        <v>0</v>
      </c>
      <c r="I22" s="20">
        <f>'2019年基础设施最终版'!J129</f>
        <v>0</v>
      </c>
      <c r="J22" s="20">
        <f>'2019年基础设施最终版'!K129</f>
        <v>0</v>
      </c>
    </row>
    <row r="23" ht="23.1" customHeight="1" spans="1:10">
      <c r="A23" s="16"/>
      <c r="B23" s="16" t="str">
        <f>'2019年基础设施最终版'!C130</f>
        <v>续建项目</v>
      </c>
      <c r="C23" s="17">
        <f>'2019年基础设施最终版'!D130</f>
        <v>1</v>
      </c>
      <c r="D23" s="17">
        <f>'2019年基础设施最终版'!E130</f>
        <v>60</v>
      </c>
      <c r="E23" s="12">
        <f>'2019年基础设施最终版'!F130</f>
        <v>0</v>
      </c>
      <c r="F23" s="17">
        <f>'2019年基础设施最终版'!G130</f>
        <v>60</v>
      </c>
      <c r="G23" s="17">
        <f>'2019年基础设施最终版'!H130</f>
        <v>60</v>
      </c>
      <c r="H23" s="12">
        <f>'2019年基础设施最终版'!I130</f>
        <v>0</v>
      </c>
      <c r="I23" s="12">
        <f>'2019年基础设施最终版'!J130</f>
        <v>0</v>
      </c>
      <c r="J23" s="12">
        <f>'2019年基础设施最终版'!K130</f>
        <v>0</v>
      </c>
    </row>
    <row r="24" ht="23.1" customHeight="1" spans="1:10">
      <c r="A24" s="16"/>
      <c r="B24" s="16" t="str">
        <f>'2019年基础设施最终版'!C132</f>
        <v>新建项目</v>
      </c>
      <c r="C24" s="17">
        <f>'2019年基础设施最终版'!D132</f>
        <v>15</v>
      </c>
      <c r="D24" s="17">
        <f>'2019年基础设施最终版'!E132</f>
        <v>4930</v>
      </c>
      <c r="E24" s="12">
        <f>'2019年基础设施最终版'!F132</f>
        <v>0</v>
      </c>
      <c r="F24" s="17">
        <f>'2019年基础设施最终版'!G132</f>
        <v>4930</v>
      </c>
      <c r="G24" s="17">
        <f>'2019年基础设施最终版'!H132</f>
        <v>4930</v>
      </c>
      <c r="H24" s="12">
        <f>'2019年基础设施最终版'!I132</f>
        <v>0</v>
      </c>
      <c r="I24" s="12">
        <f>'2019年基础设施最终版'!J132</f>
        <v>0</v>
      </c>
      <c r="J24" s="12">
        <f>'2019年基础设施最终版'!K132</f>
        <v>0</v>
      </c>
    </row>
    <row r="25" ht="23.1" customHeight="1" spans="1:10">
      <c r="A25" s="18"/>
      <c r="B25" s="19" t="str">
        <f>'2019年基础设施最终版'!C148</f>
        <v>公用工程及其他</v>
      </c>
      <c r="C25" s="19">
        <f>'2019年基础设施最终版'!D148</f>
        <v>8</v>
      </c>
      <c r="D25" s="19">
        <f>'2019年基础设施最终版'!E148</f>
        <v>11078</v>
      </c>
      <c r="E25" s="20">
        <f>'2019年基础设施最终版'!F148</f>
        <v>0</v>
      </c>
      <c r="F25" s="19">
        <f>'2019年基础设施最终版'!G148</f>
        <v>11078</v>
      </c>
      <c r="G25" s="19">
        <f>'2019年基础设施最终版'!H148</f>
        <v>7022</v>
      </c>
      <c r="H25" s="19">
        <f>'2019年基础设施最终版'!I148</f>
        <v>4056</v>
      </c>
      <c r="I25" s="20">
        <f>'2019年基础设施最终版'!J148</f>
        <v>0</v>
      </c>
      <c r="J25" s="20">
        <f>'2019年基础设施最终版'!K148</f>
        <v>0</v>
      </c>
    </row>
    <row r="26" ht="23.1" customHeight="1" spans="1:10">
      <c r="A26" s="16"/>
      <c r="B26" s="16" t="str">
        <f>'2019年基础设施最终版'!C149</f>
        <v>续建项目</v>
      </c>
      <c r="C26" s="17">
        <f>'2019年基础设施最终版'!D149</f>
        <v>2</v>
      </c>
      <c r="D26" s="17">
        <f>'2019年基础设施最终版'!E149</f>
        <v>8412</v>
      </c>
      <c r="E26" s="12">
        <f>'2019年基础设施最终版'!F149</f>
        <v>0</v>
      </c>
      <c r="F26" s="17">
        <f>'2019年基础设施最终版'!G149</f>
        <v>8412</v>
      </c>
      <c r="G26" s="17">
        <f>'2019年基础设施最终版'!H149</f>
        <v>4356</v>
      </c>
      <c r="H26" s="17">
        <f>'2019年基础设施最终版'!I149</f>
        <v>4056</v>
      </c>
      <c r="I26" s="12">
        <f>'2019年基础设施最终版'!J149</f>
        <v>0</v>
      </c>
      <c r="J26" s="12">
        <f>'2019年基础设施最终版'!K149</f>
        <v>0</v>
      </c>
    </row>
    <row r="27" ht="23.1" customHeight="1" spans="1:10">
      <c r="A27" s="16"/>
      <c r="B27" s="16" t="str">
        <f>'2019年基础设施最终版'!C152</f>
        <v>新建项目</v>
      </c>
      <c r="C27" s="17">
        <f>'2019年基础设施最终版'!D152</f>
        <v>6</v>
      </c>
      <c r="D27" s="17">
        <f>'2019年基础设施最终版'!E152</f>
        <v>2666</v>
      </c>
      <c r="E27" s="12">
        <f>'2019年基础设施最终版'!F152</f>
        <v>0</v>
      </c>
      <c r="F27" s="17">
        <f>'2019年基础设施最终版'!G152</f>
        <v>2666</v>
      </c>
      <c r="G27" s="17">
        <f>'2019年基础设施最终版'!H152</f>
        <v>2666</v>
      </c>
      <c r="H27" s="17">
        <f>'2019年基础设施最终版'!I152</f>
        <v>0</v>
      </c>
      <c r="I27" s="12">
        <f>'2019年基础设施最终版'!J152</f>
        <v>0</v>
      </c>
      <c r="J27" s="12">
        <f>'2019年基础设施最终版'!K152</f>
        <v>0</v>
      </c>
    </row>
    <row r="28" ht="23.1" customHeight="1" spans="1:10">
      <c r="A28" s="13" t="s">
        <v>525</v>
      </c>
      <c r="B28" s="21" t="str">
        <f>'2019年基础设施最终版'!C161</f>
        <v>城乡建设事务服务中心</v>
      </c>
      <c r="C28" s="22">
        <f>'2019年基础设施最终版'!D161</f>
        <v>8</v>
      </c>
      <c r="D28" s="22">
        <f>'2019年基础设施最终版'!E161</f>
        <v>20211</v>
      </c>
      <c r="E28" s="22">
        <f>'2019年基础设施最终版'!F161</f>
        <v>3130</v>
      </c>
      <c r="F28" s="22">
        <f>'2019年基础设施最终版'!G161</f>
        <v>16918</v>
      </c>
      <c r="G28" s="22">
        <f>'2019年基础设施最终版'!H161</f>
        <v>3178</v>
      </c>
      <c r="H28" s="22">
        <f>'2019年基础设施最终版'!I161</f>
        <v>13210</v>
      </c>
      <c r="I28" s="23">
        <f>'2019年基础设施最终版'!J161</f>
        <v>0</v>
      </c>
      <c r="J28" s="22">
        <f>'2019年基础设施最终版'!K161</f>
        <v>530</v>
      </c>
    </row>
    <row r="29" ht="23.1" customHeight="1" spans="1:10">
      <c r="A29" s="16"/>
      <c r="B29" s="16" t="str">
        <f>'2019年基础设施最终版'!C162</f>
        <v>续建项目</v>
      </c>
      <c r="C29" s="17">
        <f>'2019年基础设施最终版'!D162</f>
        <v>1</v>
      </c>
      <c r="D29" s="17">
        <f>'2019年基础设施最终版'!E162</f>
        <v>15547</v>
      </c>
      <c r="E29" s="17">
        <f>'2019年基础设施最终版'!F162</f>
        <v>3130</v>
      </c>
      <c r="F29" s="17">
        <f>'2019年基础设施最终版'!G162</f>
        <v>12254</v>
      </c>
      <c r="G29" s="17">
        <f>'2019年基础设施最终版'!H162</f>
        <v>0</v>
      </c>
      <c r="H29" s="17">
        <f>'2019年基础设施最终版'!I162</f>
        <v>11724</v>
      </c>
      <c r="I29" s="12">
        <f>'2019年基础设施最终版'!J162</f>
        <v>0</v>
      </c>
      <c r="J29" s="17">
        <f>'2019年基础设施最终版'!K162</f>
        <v>530</v>
      </c>
    </row>
    <row r="30" ht="23.1" customHeight="1" spans="1:10">
      <c r="A30" s="16"/>
      <c r="B30" s="16" t="str">
        <f>'2019年基础设施最终版'!C164</f>
        <v>新建项目</v>
      </c>
      <c r="C30" s="17">
        <f>'2019年基础设施最终版'!D164</f>
        <v>7</v>
      </c>
      <c r="D30" s="17">
        <f>'2019年基础设施最终版'!E164</f>
        <v>4664</v>
      </c>
      <c r="E30" s="12">
        <f>'2019年基础设施最终版'!F164</f>
        <v>0</v>
      </c>
      <c r="F30" s="17">
        <f>'2019年基础设施最终版'!G164</f>
        <v>4664</v>
      </c>
      <c r="G30" s="17">
        <f>'2019年基础设施最终版'!H164</f>
        <v>3178</v>
      </c>
      <c r="H30" s="17">
        <f>'2019年基础设施最终版'!I164</f>
        <v>1486</v>
      </c>
      <c r="I30" s="12">
        <f>'2019年基础设施最终版'!J164</f>
        <v>0</v>
      </c>
      <c r="J30" s="12">
        <f>'2019年基础设施最终版'!K164</f>
        <v>0</v>
      </c>
    </row>
    <row r="31" ht="23.1" customHeight="1" spans="1:10">
      <c r="A31" s="13" t="s">
        <v>526</v>
      </c>
      <c r="B31" s="21" t="str">
        <f>'2019年基础设施最终版'!C172</f>
        <v>农业农村局</v>
      </c>
      <c r="C31" s="22">
        <f>'2019年基础设施最终版'!D172</f>
        <v>13</v>
      </c>
      <c r="D31" s="22">
        <f>'2019年基础设施最终版'!E172</f>
        <v>8146</v>
      </c>
      <c r="E31" s="22">
        <f>'2019年基础设施最终版'!F172</f>
        <v>977</v>
      </c>
      <c r="F31" s="22">
        <f>'2019年基础设施最终版'!G172</f>
        <v>7169</v>
      </c>
      <c r="G31" s="22">
        <f>'2019年基础设施最终版'!H172</f>
        <v>5947</v>
      </c>
      <c r="H31" s="22">
        <f>'2019年基础设施最终版'!I172</f>
        <v>1222</v>
      </c>
      <c r="I31" s="23">
        <f>'2019年基础设施最终版'!J172</f>
        <v>0</v>
      </c>
      <c r="J31" s="23">
        <f>'2019年基础设施最终版'!K172</f>
        <v>0</v>
      </c>
    </row>
    <row r="32" ht="23.1" customHeight="1" spans="1:10">
      <c r="A32" s="16"/>
      <c r="B32" s="16" t="str">
        <f>'2019年基础设施最终版'!C173</f>
        <v>续建项目</v>
      </c>
      <c r="C32" s="17">
        <f>'2019年基础设施最终版'!D173</f>
        <v>3</v>
      </c>
      <c r="D32" s="17">
        <f>'2019年基础设施最终版'!E173</f>
        <v>4683</v>
      </c>
      <c r="E32" s="17">
        <f>'2019年基础设施最终版'!F173</f>
        <v>977</v>
      </c>
      <c r="F32" s="17">
        <f>'2019年基础设施最终版'!G173</f>
        <v>3706</v>
      </c>
      <c r="G32" s="17">
        <f>'2019年基础设施最终版'!H173</f>
        <v>3706</v>
      </c>
      <c r="H32" s="17">
        <f>'2019年基础设施最终版'!I173</f>
        <v>0</v>
      </c>
      <c r="I32" s="12">
        <f>'2019年基础设施最终版'!J173</f>
        <v>0</v>
      </c>
      <c r="J32" s="12">
        <f>'2019年基础设施最终版'!K173</f>
        <v>0</v>
      </c>
    </row>
    <row r="33" ht="23.1" customHeight="1" spans="1:10">
      <c r="A33" s="16"/>
      <c r="B33" s="16" t="str">
        <f>'2019年基础设施最终版'!C177</f>
        <v>新建项目</v>
      </c>
      <c r="C33" s="17">
        <f>'2019年基础设施最终版'!D177</f>
        <v>10</v>
      </c>
      <c r="D33" s="17">
        <f>'2019年基础设施最终版'!E177</f>
        <v>3463</v>
      </c>
      <c r="E33" s="12">
        <f>'2019年基础设施最终版'!F177</f>
        <v>0</v>
      </c>
      <c r="F33" s="17">
        <f>'2019年基础设施最终版'!G177</f>
        <v>3463</v>
      </c>
      <c r="G33" s="17">
        <f>'2019年基础设施最终版'!H177</f>
        <v>2241</v>
      </c>
      <c r="H33" s="17">
        <f>'2019年基础设施最终版'!I177</f>
        <v>1222</v>
      </c>
      <c r="I33" s="12">
        <f>'2019年基础设施最终版'!J177</f>
        <v>0</v>
      </c>
      <c r="J33" s="12">
        <f>'2019年基础设施最终版'!K177</f>
        <v>0</v>
      </c>
    </row>
    <row r="34" ht="23.1" customHeight="1" spans="1:10">
      <c r="A34" s="13" t="s">
        <v>527</v>
      </c>
      <c r="B34" s="21" t="str">
        <f>'2019年基础设施最终版'!C188</f>
        <v>应急局</v>
      </c>
      <c r="C34" s="22">
        <f>'2019年基础设施最终版'!D188</f>
        <v>7</v>
      </c>
      <c r="D34" s="22">
        <f>'2019年基础设施最终版'!E188</f>
        <v>2098</v>
      </c>
      <c r="E34" s="23">
        <f>'2019年基础设施最终版'!F188</f>
        <v>0</v>
      </c>
      <c r="F34" s="22">
        <f>'2019年基础设施最终版'!G188</f>
        <v>2098</v>
      </c>
      <c r="G34" s="22">
        <f>'2019年基础设施最终版'!H188</f>
        <v>800</v>
      </c>
      <c r="H34" s="22">
        <f>'2019年基础设施最终版'!I188</f>
        <v>1298</v>
      </c>
      <c r="I34" s="23">
        <f>'2019年基础设施最终版'!J188</f>
        <v>0</v>
      </c>
      <c r="J34" s="23">
        <f>'2019年基础设施最终版'!K188</f>
        <v>0</v>
      </c>
    </row>
    <row r="35" ht="23.1" customHeight="1" spans="1:10">
      <c r="A35" s="16"/>
      <c r="B35" s="16" t="str">
        <f>'2019年基础设施最终版'!C189</f>
        <v>续建项目</v>
      </c>
      <c r="C35" s="17">
        <f>'2019年基础设施最终版'!D189</f>
        <v>4</v>
      </c>
      <c r="D35" s="17">
        <f>'2019年基础设施最终版'!E189</f>
        <v>1300</v>
      </c>
      <c r="E35" s="12">
        <f>'2019年基础设施最终版'!F189</f>
        <v>0</v>
      </c>
      <c r="F35" s="17">
        <f>'2019年基础设施最终版'!G189</f>
        <v>1300</v>
      </c>
      <c r="G35" s="17">
        <f>'2019年基础设施最终版'!H189</f>
        <v>300</v>
      </c>
      <c r="H35" s="17">
        <f>'2019年基础设施最终版'!I189</f>
        <v>1000</v>
      </c>
      <c r="I35" s="12">
        <f>'2019年基础设施最终版'!J189</f>
        <v>0</v>
      </c>
      <c r="J35" s="12">
        <f>'2019年基础设施最终版'!K189</f>
        <v>0</v>
      </c>
    </row>
    <row r="36" ht="23.1" customHeight="1" spans="1:10">
      <c r="A36" s="16"/>
      <c r="B36" s="16" t="str">
        <f>'2019年基础设施最终版'!C194</f>
        <v>新建项目</v>
      </c>
      <c r="C36" s="17">
        <f>'2019年基础设施最终版'!D194</f>
        <v>3</v>
      </c>
      <c r="D36" s="17">
        <f>'2019年基础设施最终版'!E194</f>
        <v>798</v>
      </c>
      <c r="E36" s="12">
        <f>'2019年基础设施最终版'!F194</f>
        <v>0</v>
      </c>
      <c r="F36" s="17">
        <f>'2019年基础设施最终版'!G194</f>
        <v>798</v>
      </c>
      <c r="G36" s="17">
        <f>'2019年基础设施最终版'!H194</f>
        <v>500</v>
      </c>
      <c r="H36" s="17">
        <f>'2019年基础设施最终版'!I194</f>
        <v>298</v>
      </c>
      <c r="I36" s="12">
        <f>'2019年基础设施最终版'!J194</f>
        <v>0</v>
      </c>
      <c r="J36" s="12">
        <f>'2019年基础设施最终版'!K194</f>
        <v>0</v>
      </c>
    </row>
    <row r="37" ht="23.1" customHeight="1" spans="1:10">
      <c r="A37" s="13" t="s">
        <v>528</v>
      </c>
      <c r="B37" s="21" t="str">
        <f>'2019年基础设施最终版'!C198</f>
        <v>交通运输局</v>
      </c>
      <c r="C37" s="22">
        <f>'2019年基础设施最终版'!D198</f>
        <v>4</v>
      </c>
      <c r="D37" s="22">
        <f>'2019年基础设施最终版'!E198</f>
        <v>12046</v>
      </c>
      <c r="E37" s="23">
        <f>'2019年基础设施最终版'!F198</f>
        <v>0</v>
      </c>
      <c r="F37" s="22">
        <f>'2019年基础设施最终版'!G198</f>
        <v>12046</v>
      </c>
      <c r="G37" s="22">
        <f>'2019年基础设施最终版'!H198</f>
        <v>10699</v>
      </c>
      <c r="H37" s="22">
        <f>'2019年基础设施最终版'!I198</f>
        <v>1347</v>
      </c>
      <c r="I37" s="23">
        <f>'2019年基础设施最终版'!J198</f>
        <v>0</v>
      </c>
      <c r="J37" s="23">
        <f>'2019年基础设施最终版'!K198</f>
        <v>0</v>
      </c>
    </row>
    <row r="38" ht="23.1" customHeight="1" spans="1:10">
      <c r="A38" s="16"/>
      <c r="B38" s="16" t="str">
        <f>'2019年基础设施最终版'!C199</f>
        <v>新建项目</v>
      </c>
      <c r="C38" s="17">
        <f>'2019年基础设施最终版'!D199</f>
        <v>4</v>
      </c>
      <c r="D38" s="17">
        <f>'2019年基础设施最终版'!E199</f>
        <v>12046</v>
      </c>
      <c r="E38" s="12">
        <f>'2019年基础设施最终版'!F199</f>
        <v>0</v>
      </c>
      <c r="F38" s="17">
        <f>'2019年基础设施最终版'!G199</f>
        <v>12046</v>
      </c>
      <c r="G38" s="17">
        <f>'2019年基础设施最终版'!H199</f>
        <v>10699</v>
      </c>
      <c r="H38" s="17">
        <f>'2019年基础设施最终版'!I199</f>
        <v>1347</v>
      </c>
      <c r="I38" s="12">
        <f>'2019年基础设施最终版'!J199</f>
        <v>0</v>
      </c>
      <c r="J38" s="12">
        <f>'2019年基础设施最终版'!K199</f>
        <v>0</v>
      </c>
    </row>
    <row r="39" ht="23.1" customHeight="1" spans="1:10">
      <c r="A39" s="13" t="s">
        <v>529</v>
      </c>
      <c r="B39" s="21" t="str">
        <f>'2019年基础设施最终版'!C204</f>
        <v>棋 盘 山</v>
      </c>
      <c r="C39" s="22">
        <f>'2019年基础设施最终版'!D204</f>
        <v>1</v>
      </c>
      <c r="D39" s="22">
        <f>'2019年基础设施最终版'!E204</f>
        <v>4600</v>
      </c>
      <c r="E39" s="23">
        <f>'2019年基础设施最终版'!F204</f>
        <v>0</v>
      </c>
      <c r="F39" s="22">
        <f>'2019年基础设施最终版'!G204</f>
        <v>4600</v>
      </c>
      <c r="G39" s="22">
        <f>'2019年基础设施最终版'!H204</f>
        <v>2300</v>
      </c>
      <c r="H39" s="22">
        <f>'2019年基础设施最终版'!I204</f>
        <v>2300</v>
      </c>
      <c r="I39" s="22">
        <f>'2019年基础设施最终版'!J204</f>
        <v>0</v>
      </c>
      <c r="J39" s="23">
        <f>'2019年基础设施最终版'!K204</f>
        <v>0</v>
      </c>
    </row>
    <row r="40" ht="23.1" customHeight="1" spans="1:10">
      <c r="A40" s="16"/>
      <c r="B40" s="16" t="str">
        <f>'2019年基础设施最终版'!C205</f>
        <v>新建项目</v>
      </c>
      <c r="C40" s="17">
        <f>'2019年基础设施最终版'!D205</f>
        <v>1</v>
      </c>
      <c r="D40" s="17">
        <f>'2019年基础设施最终版'!E205</f>
        <v>4600</v>
      </c>
      <c r="E40" s="12">
        <f>'2019年基础设施最终版'!F205</f>
        <v>0</v>
      </c>
      <c r="F40" s="17">
        <f>'2019年基础设施最终版'!G205</f>
        <v>4600</v>
      </c>
      <c r="G40" s="17">
        <f>'2019年基础设施最终版'!H205</f>
        <v>2300</v>
      </c>
      <c r="H40" s="17">
        <f>'2019年基础设施最终版'!I205</f>
        <v>2300</v>
      </c>
      <c r="I40" s="17">
        <f>'2019年基础设施最终版'!J205</f>
        <v>0</v>
      </c>
      <c r="J40" s="12">
        <f>'2019年基础设施最终版'!K205</f>
        <v>0</v>
      </c>
    </row>
    <row r="41" ht="23.1" customHeight="1" spans="1:10">
      <c r="A41" s="13" t="s">
        <v>530</v>
      </c>
      <c r="B41" s="21" t="str">
        <f>'2019年基础设施最终版'!C207</f>
        <v>生态环境浑南分局</v>
      </c>
      <c r="C41" s="22">
        <f>'2019年基础设施最终版'!D207</f>
        <v>1</v>
      </c>
      <c r="D41" s="22">
        <f>'2019年基础设施最终版'!E207</f>
        <v>180</v>
      </c>
      <c r="E41" s="23">
        <f>'2019年基础设施最终版'!F207</f>
        <v>0</v>
      </c>
      <c r="F41" s="22">
        <f>'2019年基础设施最终版'!G207</f>
        <v>180</v>
      </c>
      <c r="G41" s="22">
        <f>'2019年基础设施最终版'!H207</f>
        <v>180</v>
      </c>
      <c r="H41" s="23">
        <f>'2019年基础设施最终版'!I207</f>
        <v>0</v>
      </c>
      <c r="I41" s="23">
        <f>'2019年基础设施最终版'!J207</f>
        <v>0</v>
      </c>
      <c r="J41" s="23">
        <f>'2019年基础设施最终版'!K207</f>
        <v>0</v>
      </c>
    </row>
    <row r="42" ht="23.1" customHeight="1" spans="1:10">
      <c r="A42" s="16"/>
      <c r="B42" s="16" t="str">
        <f>'2019年基础设施最终版'!C208</f>
        <v>新建项目</v>
      </c>
      <c r="C42" s="17">
        <f>'2019年基础设施最终版'!D208</f>
        <v>1</v>
      </c>
      <c r="D42" s="17">
        <f>'2019年基础设施最终版'!E208</f>
        <v>180</v>
      </c>
      <c r="E42" s="12">
        <f>'2019年基础设施最终版'!F208</f>
        <v>0</v>
      </c>
      <c r="F42" s="17">
        <f>'2019年基础设施最终版'!G208</f>
        <v>180</v>
      </c>
      <c r="G42" s="17">
        <f>'2019年基础设施最终版'!H208</f>
        <v>180</v>
      </c>
      <c r="H42" s="12">
        <f>'2019年基础设施最终版'!I208</f>
        <v>0</v>
      </c>
      <c r="I42" s="12">
        <f>'2019年基础设施最终版'!J208</f>
        <v>0</v>
      </c>
      <c r="J42" s="12">
        <f>'2019年基础设施最终版'!K208</f>
        <v>0</v>
      </c>
    </row>
    <row r="43" spans="2:10">
      <c r="B43" s="24"/>
      <c r="C43" s="24"/>
      <c r="D43" s="24"/>
      <c r="E43" s="24"/>
      <c r="F43" s="24"/>
      <c r="G43" s="24"/>
      <c r="H43" s="24"/>
      <c r="I43" s="24"/>
      <c r="J43" s="24"/>
    </row>
    <row r="44" spans="2:10">
      <c r="B44" s="24"/>
      <c r="C44" s="24"/>
      <c r="D44" s="24"/>
      <c r="E44" s="24"/>
      <c r="F44" s="24"/>
      <c r="G44" s="24"/>
      <c r="H44" s="24"/>
      <c r="I44" s="24"/>
      <c r="J44" s="24"/>
    </row>
    <row r="45" spans="2:10">
      <c r="B45" s="24"/>
      <c r="C45" s="24"/>
      <c r="D45" s="24"/>
      <c r="E45" s="24"/>
      <c r="F45" s="24"/>
      <c r="G45" s="24"/>
      <c r="H45" s="24"/>
      <c r="I45" s="24"/>
      <c r="J45" s="24"/>
    </row>
    <row r="46" spans="2:10">
      <c r="B46" s="24"/>
      <c r="C46" s="24"/>
      <c r="D46" s="24"/>
      <c r="E46" s="24"/>
      <c r="F46" s="24"/>
      <c r="G46" s="24"/>
      <c r="H46" s="24"/>
      <c r="I46" s="24"/>
      <c r="J46" s="24"/>
    </row>
    <row r="47" spans="2:10">
      <c r="B47" s="24"/>
      <c r="C47" s="24"/>
      <c r="D47" s="24"/>
      <c r="E47" s="24"/>
      <c r="F47" s="24"/>
      <c r="G47" s="24"/>
      <c r="H47" s="24"/>
      <c r="I47" s="24"/>
      <c r="J47" s="24"/>
    </row>
    <row r="48" spans="2:10">
      <c r="B48" s="24"/>
      <c r="C48" s="24"/>
      <c r="D48" s="24"/>
      <c r="E48" s="24"/>
      <c r="F48" s="24"/>
      <c r="G48" s="24"/>
      <c r="H48" s="24"/>
      <c r="I48" s="24"/>
      <c r="J48" s="24"/>
    </row>
    <row r="49" spans="2:10">
      <c r="B49" s="24"/>
      <c r="C49" s="24"/>
      <c r="D49" s="24"/>
      <c r="E49" s="24"/>
      <c r="F49" s="24"/>
      <c r="G49" s="24"/>
      <c r="H49" s="24"/>
      <c r="I49" s="24"/>
      <c r="J49" s="24"/>
    </row>
  </sheetData>
  <mergeCells count="8">
    <mergeCell ref="A1:J1"/>
    <mergeCell ref="A2:J2"/>
    <mergeCell ref="F3:J3"/>
    <mergeCell ref="A3:A4"/>
    <mergeCell ref="B3:B4"/>
    <mergeCell ref="C3:C4"/>
    <mergeCell ref="D3:D4"/>
    <mergeCell ref="E3:E4"/>
  </mergeCells>
  <printOptions horizontalCentered="1"/>
  <pageMargins left="0.751388888888889" right="0.751388888888889" top="1" bottom="1" header="0.511805555555556" footer="0.511805555555556"/>
  <pageSetup paperSize="9" scale="69" orientation="portrait"/>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2</vt:i4>
      </vt:variant>
    </vt:vector>
  </HeadingPairs>
  <TitlesOfParts>
    <vt:vector size="2" baseType="lpstr">
      <vt:lpstr>2019年基础设施最终版</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杨洋</cp:lastModifiedBy>
  <dcterms:created xsi:type="dcterms:W3CDTF">2014-01-08T01:38:00Z</dcterms:created>
  <cp:lastPrinted>2019-02-27T05:47:00Z</cp:lastPrinted>
  <dcterms:modified xsi:type="dcterms:W3CDTF">2024-10-25T02:36:11Z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277394928A8C4B7284FFC1B2FDA2BCD2_12</vt:lpwstr>
  </property>
</Properties>
</file>